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https://pfmcpdx.sharepoint.com/sites/Meetings.pfmc/Shared Documents/Council Meetings/2026/September - 289th Hilton Vancouver/3 - Briefing Book/SSC/"/>
    </mc:Choice>
  </mc:AlternateContent>
  <xr:revisionPtr revIDLastSave="36" documentId="8_{BCE78134-7AD8-458D-A190-11C5AC630EAA}" xr6:coauthVersionLast="47" xr6:coauthVersionMax="47" xr10:uidLastSave="{1014BAA9-F35D-4293-AFC0-7B963AA429EC}"/>
  <bookViews>
    <workbookView xWindow="28680" yWindow="-240" windowWidth="29040" windowHeight="15720" firstSheet="1" activeTab="1" xr2:uid="{00000000-000D-0000-FFFF-FFFF00000000}"/>
  </bookViews>
  <sheets>
    <sheet name="ReadMe" sheetId="7" r:id="rId1"/>
    <sheet name="Petrale ABC Carryover" sheetId="1" r:id="rId2"/>
    <sheet name="Canary ABC Carryover with 40-10" sheetId="2" r:id="rId3"/>
    <sheet name="Canary ABC Carryover wo 40 10 r" sheetId="3" r:id="rId4"/>
    <sheet name="Canary ACL Carryover" sheetId="4" r:id="rId5"/>
    <sheet name="Shortspine ABC Carryover" sheetId="5" r:id="rId6"/>
    <sheet name="Shortspine ACL Carryover" sheetId="6"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1" i="1" l="1"/>
  <c r="E3" i="4"/>
  <c r="G3" i="4" s="1"/>
  <c r="A22" i="6"/>
  <c r="D22" i="6" s="1"/>
  <c r="A21" i="6"/>
  <c r="D21" i="6" s="1"/>
  <c r="D17" i="6"/>
  <c r="C17" i="6"/>
  <c r="B17" i="6"/>
  <c r="D16" i="6"/>
  <c r="C16" i="6"/>
  <c r="B16" i="6"/>
  <c r="H13" i="6"/>
  <c r="H12" i="6"/>
  <c r="H11" i="6"/>
  <c r="H10" i="6"/>
  <c r="H9" i="6"/>
  <c r="H8" i="6"/>
  <c r="H7" i="6"/>
  <c r="H6" i="6"/>
  <c r="H5" i="6"/>
  <c r="H4" i="6"/>
  <c r="I4" i="6" s="1"/>
  <c r="J4" i="6" s="1"/>
  <c r="K4" i="6" s="1"/>
  <c r="G2" i="6"/>
  <c r="F2" i="6"/>
  <c r="A22" i="5"/>
  <c r="D22" i="5" s="1"/>
  <c r="A21" i="5"/>
  <c r="D21" i="5" s="1"/>
  <c r="D18" i="5"/>
  <c r="C18" i="5"/>
  <c r="B18" i="5"/>
  <c r="D17" i="5"/>
  <c r="C17" i="5"/>
  <c r="B17" i="5"/>
  <c r="H13" i="5"/>
  <c r="H12" i="5"/>
  <c r="H11" i="5"/>
  <c r="H10" i="5"/>
  <c r="H9" i="5"/>
  <c r="H8" i="5"/>
  <c r="H7" i="5"/>
  <c r="H6" i="5"/>
  <c r="J5" i="5"/>
  <c r="K5" i="5" s="1"/>
  <c r="H5" i="5"/>
  <c r="J4" i="5"/>
  <c r="K4" i="5" s="1"/>
  <c r="L4" i="5" s="1"/>
  <c r="H4" i="5"/>
  <c r="J3" i="5"/>
  <c r="H3" i="5"/>
  <c r="G2" i="5"/>
  <c r="F2" i="5"/>
  <c r="A22" i="4"/>
  <c r="C22" i="4" s="1"/>
  <c r="D21" i="4"/>
  <c r="C21" i="4"/>
  <c r="D17" i="4"/>
  <c r="C17" i="4"/>
  <c r="B17" i="4"/>
  <c r="D16" i="4"/>
  <c r="C16" i="4"/>
  <c r="B16" i="4"/>
  <c r="H13" i="4"/>
  <c r="H12" i="4"/>
  <c r="H11" i="4"/>
  <c r="H10" i="4"/>
  <c r="H9" i="4"/>
  <c r="H8" i="4"/>
  <c r="H7" i="4"/>
  <c r="H6" i="4"/>
  <c r="H5" i="4"/>
  <c r="H4" i="4"/>
  <c r="I3" i="4"/>
  <c r="G2" i="4"/>
  <c r="I4" i="4" s="1"/>
  <c r="J4" i="4" s="1"/>
  <c r="K4" i="4" s="1"/>
  <c r="F2" i="4"/>
  <c r="A22" i="3"/>
  <c r="D22" i="3" s="1"/>
  <c r="A21" i="3"/>
  <c r="D21" i="3" s="1"/>
  <c r="D18" i="3"/>
  <c r="C18" i="3"/>
  <c r="B18" i="3"/>
  <c r="D17" i="3"/>
  <c r="C17" i="3"/>
  <c r="B17" i="3"/>
  <c r="H14" i="3"/>
  <c r="H13" i="3"/>
  <c r="H12" i="3"/>
  <c r="H11" i="3"/>
  <c r="H10" i="3"/>
  <c r="H9" i="3"/>
  <c r="H8" i="3"/>
  <c r="H7" i="3"/>
  <c r="H6" i="3"/>
  <c r="H5" i="3"/>
  <c r="I5" i="3" s="1"/>
  <c r="J5" i="3" s="1"/>
  <c r="J4" i="3"/>
  <c r="H4" i="3"/>
  <c r="G3" i="3"/>
  <c r="F3" i="3"/>
  <c r="A22" i="2"/>
  <c r="D22" i="2" s="1"/>
  <c r="D21" i="2"/>
  <c r="C21" i="2"/>
  <c r="D18" i="2"/>
  <c r="C18" i="2"/>
  <c r="B18" i="2"/>
  <c r="D17" i="2"/>
  <c r="C17" i="2"/>
  <c r="B17" i="2"/>
  <c r="N15" i="2"/>
  <c r="H14" i="2"/>
  <c r="H13" i="2"/>
  <c r="H12" i="2"/>
  <c r="H11" i="2"/>
  <c r="H10" i="2"/>
  <c r="H9" i="2"/>
  <c r="H8" i="2"/>
  <c r="H7" i="2"/>
  <c r="H6" i="2"/>
  <c r="H5" i="2"/>
  <c r="J4" i="2"/>
  <c r="H4" i="2"/>
  <c r="G3" i="2"/>
  <c r="F3" i="2"/>
  <c r="A22" i="1"/>
  <c r="C22" i="1" s="1"/>
  <c r="C21" i="1"/>
  <c r="D18" i="1"/>
  <c r="C18" i="1"/>
  <c r="B18" i="1"/>
  <c r="D17" i="1"/>
  <c r="C17" i="1"/>
  <c r="B17" i="1"/>
  <c r="H13" i="1"/>
  <c r="H12" i="1"/>
  <c r="H11" i="1"/>
  <c r="H10" i="1"/>
  <c r="H9" i="1"/>
  <c r="H8" i="1"/>
  <c r="H7" i="1"/>
  <c r="H6" i="1"/>
  <c r="H5" i="1"/>
  <c r="H4" i="1"/>
  <c r="J3" i="1"/>
  <c r="H3" i="1"/>
  <c r="G2" i="1"/>
  <c r="I4" i="1" s="1"/>
  <c r="J4" i="1" s="1"/>
  <c r="K4" i="1" s="1"/>
  <c r="F2" i="1"/>
  <c r="I5" i="4" l="1"/>
  <c r="J5" i="4" s="1"/>
  <c r="K5" i="4" s="1"/>
  <c r="A24" i="4" s="1"/>
  <c r="E6" i="4" s="1"/>
  <c r="I5" i="2"/>
  <c r="J5" i="2" s="1"/>
  <c r="K5" i="2" s="1"/>
  <c r="E3" i="6"/>
  <c r="E3" i="5"/>
  <c r="E4" i="4"/>
  <c r="L4" i="4" s="1"/>
  <c r="F3" i="4"/>
  <c r="E4" i="3"/>
  <c r="G4" i="3" s="1"/>
  <c r="I6" i="3" s="1"/>
  <c r="J6" i="3" s="1"/>
  <c r="K6" i="3" s="1"/>
  <c r="L6" i="3" s="1"/>
  <c r="E4" i="2"/>
  <c r="G4" i="2" s="1"/>
  <c r="I6" i="2" s="1"/>
  <c r="J6" i="2" s="1"/>
  <c r="K6" i="2" s="1"/>
  <c r="L6" i="2" s="1"/>
  <c r="Q6" i="2" s="1"/>
  <c r="E3" i="1"/>
  <c r="C22" i="3"/>
  <c r="L5" i="5"/>
  <c r="L5" i="2"/>
  <c r="A23" i="4"/>
  <c r="E5" i="4" s="1"/>
  <c r="A23" i="6"/>
  <c r="E4" i="6" s="1"/>
  <c r="A23" i="1"/>
  <c r="E4" i="1" s="1"/>
  <c r="L4" i="1" s="1"/>
  <c r="K5" i="3"/>
  <c r="L5" i="3" s="1"/>
  <c r="A23" i="5"/>
  <c r="C21" i="3"/>
  <c r="D22" i="4"/>
  <c r="C21" i="6"/>
  <c r="C22" i="6"/>
  <c r="C21" i="5"/>
  <c r="C22" i="2"/>
  <c r="C22" i="5"/>
  <c r="E4" i="5" l="1"/>
  <c r="F4" i="5" s="1"/>
  <c r="L5" i="4"/>
  <c r="F4" i="3"/>
  <c r="F4" i="2"/>
  <c r="G4" i="6"/>
  <c r="I6" i="6" s="1"/>
  <c r="J6" i="6" s="1"/>
  <c r="K6" i="6" s="1"/>
  <c r="A25" i="6" s="1"/>
  <c r="E6" i="6" s="1"/>
  <c r="F4" i="6"/>
  <c r="L4" i="6"/>
  <c r="F3" i="6"/>
  <c r="G3" i="6"/>
  <c r="I5" i="6" s="1"/>
  <c r="J5" i="6" s="1"/>
  <c r="K5" i="6" s="1"/>
  <c r="F3" i="5"/>
  <c r="G3" i="5"/>
  <c r="G6" i="4"/>
  <c r="I8" i="4" s="1"/>
  <c r="J8" i="4" s="1"/>
  <c r="K8" i="4" s="1"/>
  <c r="A27" i="4" s="1"/>
  <c r="E9" i="4" s="1"/>
  <c r="F6" i="4"/>
  <c r="G5" i="4"/>
  <c r="I7" i="4" s="1"/>
  <c r="J7" i="4" s="1"/>
  <c r="K7" i="4" s="1"/>
  <c r="A26" i="4" s="1"/>
  <c r="E8" i="4" s="1"/>
  <c r="F5" i="4"/>
  <c r="G4" i="4"/>
  <c r="I6" i="4" s="1"/>
  <c r="J6" i="4" s="1"/>
  <c r="K6" i="4" s="1"/>
  <c r="F4" i="4"/>
  <c r="A24" i="2"/>
  <c r="E6" i="2" s="1"/>
  <c r="M6" i="2" s="1"/>
  <c r="G4" i="1"/>
  <c r="I6" i="1" s="1"/>
  <c r="J6" i="1" s="1"/>
  <c r="K6" i="1" s="1"/>
  <c r="A25" i="1" s="1"/>
  <c r="F4" i="1"/>
  <c r="F3" i="1"/>
  <c r="G3" i="1"/>
  <c r="I5" i="1" s="1"/>
  <c r="J5" i="1" s="1"/>
  <c r="K5" i="1" s="1"/>
  <c r="A24" i="3"/>
  <c r="E6" i="3" s="1"/>
  <c r="M6" i="3" s="1"/>
  <c r="A23" i="3"/>
  <c r="E5" i="3" s="1"/>
  <c r="M5" i="3" s="1"/>
  <c r="D24" i="4"/>
  <c r="C24" i="4"/>
  <c r="Q5" i="2"/>
  <c r="A23" i="2"/>
  <c r="E5" i="2" s="1"/>
  <c r="A24" i="5"/>
  <c r="C23" i="1"/>
  <c r="C23" i="4"/>
  <c r="D23" i="4"/>
  <c r="D23" i="6"/>
  <c r="C23" i="6"/>
  <c r="D23" i="5"/>
  <c r="C23" i="5"/>
  <c r="M4" i="5" l="1"/>
  <c r="G4" i="5"/>
  <c r="I6" i="5" s="1"/>
  <c r="J6" i="5" s="1"/>
  <c r="K6" i="5" s="1"/>
  <c r="C25" i="6"/>
  <c r="D25" i="6"/>
  <c r="A24" i="6"/>
  <c r="G6" i="6"/>
  <c r="I8" i="6" s="1"/>
  <c r="J8" i="6" s="1"/>
  <c r="K8" i="6" s="1"/>
  <c r="A27" i="6" s="1"/>
  <c r="F6" i="6"/>
  <c r="L6" i="6"/>
  <c r="C24" i="2"/>
  <c r="C26" i="4"/>
  <c r="D26" i="4"/>
  <c r="E5" i="5"/>
  <c r="L6" i="5"/>
  <c r="C27" i="4"/>
  <c r="D27" i="4"/>
  <c r="F6" i="2"/>
  <c r="G6" i="2"/>
  <c r="I8" i="2" s="1"/>
  <c r="J8" i="2" s="1"/>
  <c r="K8" i="2" s="1"/>
  <c r="L8" i="2" s="1"/>
  <c r="A26" i="2" s="1"/>
  <c r="A25" i="4"/>
  <c r="L6" i="4"/>
  <c r="G8" i="4"/>
  <c r="I10" i="4" s="1"/>
  <c r="J10" i="4" s="1"/>
  <c r="K10" i="4" s="1"/>
  <c r="A29" i="4" s="1"/>
  <c r="F8" i="4"/>
  <c r="L8" i="4"/>
  <c r="G9" i="4"/>
  <c r="I11" i="4" s="1"/>
  <c r="J11" i="4" s="1"/>
  <c r="K11" i="4" s="1"/>
  <c r="A30" i="4" s="1"/>
  <c r="F9" i="4"/>
  <c r="D24" i="2"/>
  <c r="N6" i="2"/>
  <c r="O6" i="2" s="1"/>
  <c r="G6" i="3"/>
  <c r="I8" i="3" s="1"/>
  <c r="J8" i="3" s="1"/>
  <c r="F6" i="3"/>
  <c r="G5" i="3"/>
  <c r="I7" i="3" s="1"/>
  <c r="J7" i="3" s="1"/>
  <c r="K7" i="3" s="1"/>
  <c r="F5" i="3"/>
  <c r="G5" i="2"/>
  <c r="I7" i="2" s="1"/>
  <c r="J7" i="2" s="1"/>
  <c r="K7" i="2" s="1"/>
  <c r="F5" i="2"/>
  <c r="M5" i="2"/>
  <c r="C25" i="1"/>
  <c r="E6" i="1"/>
  <c r="A24" i="1"/>
  <c r="E5" i="1" s="1"/>
  <c r="L5" i="1" s="1"/>
  <c r="C24" i="5"/>
  <c r="D24" i="5"/>
  <c r="D24" i="3"/>
  <c r="C24" i="3"/>
  <c r="N5" i="2"/>
  <c r="D23" i="2"/>
  <c r="C23" i="2"/>
  <c r="C23" i="3"/>
  <c r="D23" i="3"/>
  <c r="Q8" i="2" l="1"/>
  <c r="E5" i="6"/>
  <c r="C24" i="6"/>
  <c r="D24" i="6"/>
  <c r="E8" i="6"/>
  <c r="D27" i="6"/>
  <c r="C27" i="6"/>
  <c r="A25" i="5"/>
  <c r="G5" i="5"/>
  <c r="I7" i="5" s="1"/>
  <c r="J7" i="5" s="1"/>
  <c r="K7" i="5" s="1"/>
  <c r="F5" i="5"/>
  <c r="M5" i="5"/>
  <c r="E12" i="4"/>
  <c r="D30" i="4"/>
  <c r="C30" i="4"/>
  <c r="E11" i="4"/>
  <c r="C29" i="4"/>
  <c r="D29" i="4"/>
  <c r="E7" i="4"/>
  <c r="C25" i="4"/>
  <c r="D25" i="4"/>
  <c r="L7" i="3"/>
  <c r="K8" i="3"/>
  <c r="L8" i="3" s="1"/>
  <c r="A26" i="3" s="1"/>
  <c r="L7" i="2"/>
  <c r="E8" i="2"/>
  <c r="D26" i="2"/>
  <c r="C26" i="2"/>
  <c r="N8" i="2"/>
  <c r="O8" i="2" s="1"/>
  <c r="G5" i="1"/>
  <c r="I7" i="1" s="1"/>
  <c r="J7" i="1" s="1"/>
  <c r="K7" i="1" s="1"/>
  <c r="F5" i="1"/>
  <c r="F6" i="1"/>
  <c r="G6" i="1"/>
  <c r="I8" i="1" s="1"/>
  <c r="J8" i="1" s="1"/>
  <c r="K8" i="1" s="1"/>
  <c r="A27" i="1" s="1"/>
  <c r="L6" i="1"/>
  <c r="C24" i="1"/>
  <c r="G5" i="6" l="1"/>
  <c r="I7" i="6" s="1"/>
  <c r="J7" i="6" s="1"/>
  <c r="K7" i="6" s="1"/>
  <c r="F5" i="6"/>
  <c r="L5" i="6"/>
  <c r="G8" i="6"/>
  <c r="I10" i="6" s="1"/>
  <c r="J10" i="6" s="1"/>
  <c r="K10" i="6" s="1"/>
  <c r="A29" i="6" s="1"/>
  <c r="F8" i="6"/>
  <c r="L8" i="6"/>
  <c r="L7" i="5"/>
  <c r="E6" i="5"/>
  <c r="D25" i="5"/>
  <c r="C25" i="5"/>
  <c r="G7" i="4"/>
  <c r="I9" i="4" s="1"/>
  <c r="J9" i="4" s="1"/>
  <c r="K9" i="4" s="1"/>
  <c r="F7" i="4"/>
  <c r="L7" i="4"/>
  <c r="G11" i="4"/>
  <c r="I13" i="4" s="1"/>
  <c r="J13" i="4" s="1"/>
  <c r="K13" i="4" s="1"/>
  <c r="A32" i="4" s="1"/>
  <c r="F11" i="4"/>
  <c r="L11" i="4"/>
  <c r="F12" i="4"/>
  <c r="G12" i="4"/>
  <c r="E8" i="3"/>
  <c r="D26" i="3"/>
  <c r="C26" i="3"/>
  <c r="A25" i="3"/>
  <c r="G8" i="2"/>
  <c r="I10" i="2" s="1"/>
  <c r="J10" i="2" s="1"/>
  <c r="K10" i="2" s="1"/>
  <c r="L10" i="2" s="1"/>
  <c r="F8" i="2"/>
  <c r="M8" i="2"/>
  <c r="A25" i="2"/>
  <c r="Q7" i="2"/>
  <c r="C27" i="1"/>
  <c r="E8" i="1"/>
  <c r="A26" i="1"/>
  <c r="A26" i="6" l="1"/>
  <c r="E10" i="6"/>
  <c r="C29" i="6"/>
  <c r="D29" i="6"/>
  <c r="G6" i="5"/>
  <c r="I8" i="5" s="1"/>
  <c r="J8" i="5" s="1"/>
  <c r="K8" i="5" s="1"/>
  <c r="F6" i="5"/>
  <c r="M6" i="5"/>
  <c r="A26" i="5"/>
  <c r="D32" i="4"/>
  <c r="C32" i="4"/>
  <c r="A28" i="4"/>
  <c r="L9" i="4"/>
  <c r="E7" i="3"/>
  <c r="C25" i="3"/>
  <c r="D25" i="3"/>
  <c r="G8" i="3"/>
  <c r="I10" i="3" s="1"/>
  <c r="J10" i="3" s="1"/>
  <c r="K10" i="3" s="1"/>
  <c r="L10" i="3" s="1"/>
  <c r="A28" i="3" s="1"/>
  <c r="F8" i="3"/>
  <c r="M8" i="3"/>
  <c r="E7" i="2"/>
  <c r="C25" i="2"/>
  <c r="N7" i="2"/>
  <c r="O7" i="2" s="1"/>
  <c r="D25" i="2"/>
  <c r="A28" i="2"/>
  <c r="Q10" i="2"/>
  <c r="C26" i="1"/>
  <c r="E7" i="1"/>
  <c r="G8" i="1"/>
  <c r="I10" i="1" s="1"/>
  <c r="J10" i="1" s="1"/>
  <c r="K10" i="1" s="1"/>
  <c r="A29" i="1" s="1"/>
  <c r="F8" i="1"/>
  <c r="L8" i="1"/>
  <c r="G10" i="6" l="1"/>
  <c r="I12" i="6" s="1"/>
  <c r="J12" i="6" s="1"/>
  <c r="K12" i="6" s="1"/>
  <c r="A31" i="6" s="1"/>
  <c r="F10" i="6"/>
  <c r="L10" i="6"/>
  <c r="E7" i="6"/>
  <c r="D26" i="6"/>
  <c r="C26" i="6"/>
  <c r="E7" i="5"/>
  <c r="D26" i="5"/>
  <c r="C26" i="5"/>
  <c r="L8" i="5"/>
  <c r="E10" i="4"/>
  <c r="D28" i="4"/>
  <c r="C28" i="4"/>
  <c r="B34" i="4"/>
  <c r="B35" i="4"/>
  <c r="E10" i="3"/>
  <c r="D28" i="3"/>
  <c r="C28" i="3"/>
  <c r="G7" i="3"/>
  <c r="I9" i="3" s="1"/>
  <c r="J9" i="3" s="1"/>
  <c r="K9" i="3" s="1"/>
  <c r="F7" i="3"/>
  <c r="M7" i="3"/>
  <c r="E10" i="2"/>
  <c r="C28" i="2"/>
  <c r="D28" i="2"/>
  <c r="N10" i="2"/>
  <c r="O10" i="2" s="1"/>
  <c r="G7" i="2"/>
  <c r="I9" i="2" s="1"/>
  <c r="J9" i="2" s="1"/>
  <c r="K9" i="2" s="1"/>
  <c r="F7" i="2"/>
  <c r="M7" i="2"/>
  <c r="C29" i="1"/>
  <c r="E10" i="1"/>
  <c r="G7" i="1"/>
  <c r="I9" i="1" s="1"/>
  <c r="J9" i="1" s="1"/>
  <c r="K9" i="1" s="1"/>
  <c r="F7" i="1"/>
  <c r="L7" i="1"/>
  <c r="E12" i="6" l="1"/>
  <c r="C31" i="6"/>
  <c r="D31" i="6"/>
  <c r="G7" i="6"/>
  <c r="I9" i="6" s="1"/>
  <c r="J9" i="6" s="1"/>
  <c r="K9" i="6" s="1"/>
  <c r="F7" i="6"/>
  <c r="L7" i="6"/>
  <c r="A27" i="5"/>
  <c r="G7" i="5"/>
  <c r="I9" i="5" s="1"/>
  <c r="J9" i="5" s="1"/>
  <c r="K9" i="5" s="1"/>
  <c r="F7" i="5"/>
  <c r="M7" i="5"/>
  <c r="G10" i="4"/>
  <c r="I12" i="4" s="1"/>
  <c r="J12" i="4" s="1"/>
  <c r="K12" i="4" s="1"/>
  <c r="F10" i="4"/>
  <c r="L10" i="4"/>
  <c r="L9" i="3"/>
  <c r="G10" i="3"/>
  <c r="I12" i="3" s="1"/>
  <c r="J12" i="3" s="1"/>
  <c r="K12" i="3" s="1"/>
  <c r="L12" i="3" s="1"/>
  <c r="A30" i="3" s="1"/>
  <c r="F10" i="3"/>
  <c r="M10" i="3"/>
  <c r="L9" i="2"/>
  <c r="G10" i="2"/>
  <c r="I12" i="2" s="1"/>
  <c r="J12" i="2" s="1"/>
  <c r="K12" i="2" s="1"/>
  <c r="L12" i="2" s="1"/>
  <c r="F10" i="2"/>
  <c r="M10" i="2"/>
  <c r="A28" i="1"/>
  <c r="G10" i="1"/>
  <c r="I12" i="1" s="1"/>
  <c r="J12" i="1" s="1"/>
  <c r="K12" i="1" s="1"/>
  <c r="A31" i="1" s="1"/>
  <c r="F10" i="1"/>
  <c r="L10" i="1"/>
  <c r="G12" i="6" l="1"/>
  <c r="F12" i="6"/>
  <c r="L12" i="6"/>
  <c r="A28" i="6"/>
  <c r="L9" i="5"/>
  <c r="E8" i="5"/>
  <c r="C27" i="5"/>
  <c r="D27" i="5"/>
  <c r="A31" i="4"/>
  <c r="L12" i="4"/>
  <c r="K16" i="4"/>
  <c r="K17" i="4"/>
  <c r="E12" i="3"/>
  <c r="D30" i="3"/>
  <c r="C30" i="3"/>
  <c r="A27" i="3"/>
  <c r="Q12" i="2"/>
  <c r="A30" i="2"/>
  <c r="Q9" i="2"/>
  <c r="A27" i="2"/>
  <c r="C31" i="1"/>
  <c r="E12" i="1"/>
  <c r="C28" i="1"/>
  <c r="E9" i="1"/>
  <c r="E9" i="6" l="1"/>
  <c r="C28" i="6"/>
  <c r="D28" i="6"/>
  <c r="F8" i="5"/>
  <c r="G8" i="5"/>
  <c r="I10" i="5" s="1"/>
  <c r="J10" i="5" s="1"/>
  <c r="K10" i="5" s="1"/>
  <c r="M8" i="5"/>
  <c r="A28" i="5"/>
  <c r="E13" i="4"/>
  <c r="D31" i="4"/>
  <c r="C31" i="4"/>
  <c r="E9" i="3"/>
  <c r="D27" i="3"/>
  <c r="C27" i="3"/>
  <c r="G12" i="3"/>
  <c r="I14" i="3" s="1"/>
  <c r="J14" i="3" s="1"/>
  <c r="K14" i="3" s="1"/>
  <c r="L14" i="3" s="1"/>
  <c r="A32" i="3" s="1"/>
  <c r="F12" i="3"/>
  <c r="M12" i="3"/>
  <c r="E12" i="2"/>
  <c r="N12" i="2"/>
  <c r="O12" i="2" s="1"/>
  <c r="D30" i="2"/>
  <c r="C30" i="2"/>
  <c r="E9" i="2"/>
  <c r="C27" i="2"/>
  <c r="N9" i="2"/>
  <c r="O9" i="2" s="1"/>
  <c r="D27" i="2"/>
  <c r="G9" i="1"/>
  <c r="I11" i="1" s="1"/>
  <c r="J11" i="1" s="1"/>
  <c r="K11" i="1" s="1"/>
  <c r="F9" i="1"/>
  <c r="L9" i="1"/>
  <c r="G12" i="1"/>
  <c r="F12" i="1"/>
  <c r="L12" i="1"/>
  <c r="G9" i="6" l="1"/>
  <c r="I11" i="6" s="1"/>
  <c r="J11" i="6" s="1"/>
  <c r="K11" i="6" s="1"/>
  <c r="F9" i="6"/>
  <c r="L9" i="6"/>
  <c r="E9" i="5"/>
  <c r="D28" i="5"/>
  <c r="C28" i="5"/>
  <c r="L10" i="5"/>
  <c r="G13" i="4"/>
  <c r="F13" i="4"/>
  <c r="L13" i="4"/>
  <c r="E16" i="4"/>
  <c r="E17" i="4"/>
  <c r="E14" i="3"/>
  <c r="D32" i="3"/>
  <c r="C32" i="3"/>
  <c r="G9" i="3"/>
  <c r="I11" i="3" s="1"/>
  <c r="J11" i="3" s="1"/>
  <c r="K11" i="3" s="1"/>
  <c r="F9" i="3"/>
  <c r="M9" i="3"/>
  <c r="G12" i="2"/>
  <c r="I14" i="2" s="1"/>
  <c r="J14" i="2" s="1"/>
  <c r="K14" i="2" s="1"/>
  <c r="L14" i="2" s="1"/>
  <c r="F12" i="2"/>
  <c r="M12" i="2"/>
  <c r="G9" i="2"/>
  <c r="I11" i="2" s="1"/>
  <c r="J11" i="2" s="1"/>
  <c r="K11" i="2" s="1"/>
  <c r="F9" i="2"/>
  <c r="M9" i="2"/>
  <c r="A30" i="1"/>
  <c r="A30" i="6" l="1"/>
  <c r="A29" i="5"/>
  <c r="G9" i="5"/>
  <c r="I11" i="5" s="1"/>
  <c r="J11" i="5" s="1"/>
  <c r="K11" i="5" s="1"/>
  <c r="L11" i="5" s="1"/>
  <c r="A30" i="5" s="1"/>
  <c r="F9" i="5"/>
  <c r="M9" i="5"/>
  <c r="L11" i="3"/>
  <c r="G14" i="3"/>
  <c r="F14" i="3"/>
  <c r="M14" i="3"/>
  <c r="L11" i="2"/>
  <c r="A32" i="2"/>
  <c r="Q14" i="2"/>
  <c r="C30" i="1"/>
  <c r="E11" i="1"/>
  <c r="E11" i="6" l="1"/>
  <c r="D30" i="6"/>
  <c r="C30" i="6"/>
  <c r="B33" i="6"/>
  <c r="B34" i="6"/>
  <c r="E11" i="5"/>
  <c r="D30" i="5"/>
  <c r="C30" i="5"/>
  <c r="E10" i="5"/>
  <c r="D29" i="5"/>
  <c r="C29" i="5"/>
  <c r="A29" i="3"/>
  <c r="E14" i="2"/>
  <c r="C32" i="2"/>
  <c r="N14" i="2"/>
  <c r="O14" i="2" s="1"/>
  <c r="D32" i="2"/>
  <c r="A29" i="2"/>
  <c r="Q11" i="2"/>
  <c r="G11" i="1"/>
  <c r="I13" i="1" s="1"/>
  <c r="J13" i="1" s="1"/>
  <c r="K13" i="1" s="1"/>
  <c r="F11" i="1"/>
  <c r="L11" i="1"/>
  <c r="F11" i="6" l="1"/>
  <c r="G11" i="6"/>
  <c r="I13" i="6" s="1"/>
  <c r="J13" i="6" s="1"/>
  <c r="K13" i="6" s="1"/>
  <c r="L11" i="6"/>
  <c r="G10" i="5"/>
  <c r="I12" i="5" s="1"/>
  <c r="J12" i="5" s="1"/>
  <c r="K12" i="5" s="1"/>
  <c r="L12" i="5" s="1"/>
  <c r="A31" i="5" s="1"/>
  <c r="F10" i="5"/>
  <c r="M10" i="5"/>
  <c r="G11" i="5"/>
  <c r="I13" i="5" s="1"/>
  <c r="J13" i="5" s="1"/>
  <c r="K13" i="5" s="1"/>
  <c r="F11" i="5"/>
  <c r="M11" i="5"/>
  <c r="E11" i="3"/>
  <c r="D29" i="3"/>
  <c r="C29" i="3"/>
  <c r="G14" i="2"/>
  <c r="F14" i="2"/>
  <c r="M14" i="2"/>
  <c r="E11" i="2"/>
  <c r="D29" i="2"/>
  <c r="C29" i="2"/>
  <c r="N11" i="2"/>
  <c r="O11" i="2" s="1"/>
  <c r="A32" i="1"/>
  <c r="K17" i="1"/>
  <c r="K18" i="1"/>
  <c r="A32" i="6" l="1"/>
  <c r="K17" i="6"/>
  <c r="K16" i="6"/>
  <c r="L13" i="5"/>
  <c r="K18" i="5"/>
  <c r="K17" i="5"/>
  <c r="E12" i="5"/>
  <c r="D31" i="5"/>
  <c r="C31" i="5"/>
  <c r="G11" i="3"/>
  <c r="I13" i="3" s="1"/>
  <c r="J13" i="3" s="1"/>
  <c r="F11" i="3"/>
  <c r="M11" i="3"/>
  <c r="G11" i="2"/>
  <c r="I13" i="2" s="1"/>
  <c r="J13" i="2" s="1"/>
  <c r="K13" i="2" s="1"/>
  <c r="F11" i="2"/>
  <c r="M11" i="2"/>
  <c r="E18" i="2"/>
  <c r="C32" i="1"/>
  <c r="E13" i="1"/>
  <c r="B35" i="1"/>
  <c r="B34" i="1"/>
  <c r="E13" i="6" l="1"/>
  <c r="D32" i="6"/>
  <c r="C32" i="6"/>
  <c r="F12" i="5"/>
  <c r="G12" i="5"/>
  <c r="M12" i="5"/>
  <c r="A32" i="5"/>
  <c r="L18" i="5"/>
  <c r="L17" i="5"/>
  <c r="K13" i="3"/>
  <c r="L13" i="2"/>
  <c r="K17" i="2"/>
  <c r="K18" i="2"/>
  <c r="G13" i="1"/>
  <c r="F13" i="1"/>
  <c r="L13" i="1"/>
  <c r="E17" i="1"/>
  <c r="E18" i="1"/>
  <c r="B35" i="5" l="1"/>
  <c r="B34" i="5"/>
  <c r="G13" i="6"/>
  <c r="F13" i="6"/>
  <c r="L13" i="6"/>
  <c r="E16" i="6"/>
  <c r="E17" i="6"/>
  <c r="E13" i="5"/>
  <c r="D32" i="5"/>
  <c r="C32" i="5"/>
  <c r="K17" i="3"/>
  <c r="K18" i="3"/>
  <c r="L13" i="3"/>
  <c r="Q13" i="2"/>
  <c r="A31" i="2"/>
  <c r="L17" i="2"/>
  <c r="L18" i="2"/>
  <c r="G13" i="5" l="1"/>
  <c r="F13" i="5"/>
  <c r="M13" i="5"/>
  <c r="E18" i="5"/>
  <c r="E17" i="5"/>
  <c r="A31" i="3"/>
  <c r="L17" i="3"/>
  <c r="L18" i="3"/>
  <c r="E13" i="2"/>
  <c r="C31" i="2"/>
  <c r="D31" i="2"/>
  <c r="N13" i="2"/>
  <c r="O13" i="2" s="1"/>
  <c r="B35" i="2"/>
  <c r="B34" i="2"/>
  <c r="E13" i="3" l="1"/>
  <c r="C31" i="3"/>
  <c r="D31" i="3"/>
  <c r="B35" i="3"/>
  <c r="B34" i="3"/>
  <c r="G13" i="2"/>
  <c r="F13" i="2"/>
  <c r="M13" i="2"/>
  <c r="E17" i="2"/>
  <c r="G13" i="3" l="1"/>
  <c r="F13" i="3"/>
  <c r="M13" i="3"/>
  <c r="E17" i="3"/>
  <c r="E18" i="3"/>
</calcChain>
</file>

<file path=xl/sharedStrings.xml><?xml version="1.0" encoding="utf-8"?>
<sst xmlns="http://schemas.openxmlformats.org/spreadsheetml/2006/main" count="186" uniqueCount="38">
  <si>
    <t xml:space="preserve">This spreadsheet was used in the simulations of ABC and ACL Carryover in the "Spex Flex" Analytical Document.  </t>
  </si>
  <si>
    <t>For a description of the methods, please see Section 4.1.4 on page 32.</t>
  </si>
  <si>
    <t>Note, current graphics are not the same as shown in the Analytical Document.</t>
  </si>
  <si>
    <t>Starting in row 20, there is a randomized mortality field that is used to fill in mortality from 2026 and beyond based on the ACL (Baseline or Carryover).  Each time the spreadsheet is changed, this will update and refresh the run of mortality with new estimates.</t>
  </si>
  <si>
    <t>Year</t>
  </si>
  <si>
    <t>OFL</t>
  </si>
  <si>
    <t>ABC</t>
  </si>
  <si>
    <t>ACL</t>
  </si>
  <si>
    <t>Mortality</t>
  </si>
  <si>
    <t>Percent Attainment Baseline ACL</t>
  </si>
  <si>
    <t>Unharvested</t>
  </si>
  <si>
    <t>Max  ABC Carryover</t>
  </si>
  <si>
    <t>Eligible Carryover</t>
  </si>
  <si>
    <t>Actual Carryover</t>
  </si>
  <si>
    <t>ABC/ACL w/ Carryover</t>
  </si>
  <si>
    <t>Carryover Attainment</t>
  </si>
  <si>
    <t>* Picked random mortality between 2,300 and Baseline ACL (2026) and Carryover ACL (starting in 2027)</t>
  </si>
  <si>
    <t>2027-2036 totals</t>
  </si>
  <si>
    <t>2027-2036 averages</t>
  </si>
  <si>
    <t>Randomized Mortality</t>
  </si>
  <si>
    <t>Attainment of Baseline ACL</t>
  </si>
  <si>
    <t>2027-2036 average</t>
  </si>
  <si>
    <t>Mortality*</t>
  </si>
  <si>
    <t>ABC w/ Carryover</t>
  </si>
  <si>
    <t>ACL w/Carryover</t>
  </si>
  <si>
    <t>Attainment of Carryover ABC/ACL</t>
  </si>
  <si>
    <t>Difference between OFL and ABC</t>
  </si>
  <si>
    <t>Unharvested from prior year, unless max carryover is less</t>
  </si>
  <si>
    <t>Assumes same percentage reduction from ABC to ACL as under baseline</t>
  </si>
  <si>
    <t>* Picked random mortality between 350 and Baseline ACL (2026) and Carryover ACL (starting in 2027)</t>
  </si>
  <si>
    <t>Attainment of Baseline ABC</t>
  </si>
  <si>
    <t>Max ACL Carryover</t>
  </si>
  <si>
    <t>ACL w/ Carryover</t>
  </si>
  <si>
    <t>2027-2034 totals</t>
  </si>
  <si>
    <t>2027-2034 averages</t>
  </si>
  <si>
    <t>* Picked random mortality between 400 and Baseline ACL (2026) or Carryover ACL (starting in 2027)</t>
  </si>
  <si>
    <t>ACL Carryover Attainment</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</si>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</sst>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0"/>
      <color rgb="FF000000"/>
      <name val="Arial"/>
      <scheme val="minor"/>
    </font>
    <font>
      <sz val="10"/>
      <color theme="1"/>
      <name val="Arial"/>
      <scheme val="minor"/>
    </font>
    <font>
      <sz val="10"/>
      <color theme="1"/>
      <name val="Arial"/>
    </font>
    <font>
      <b/>
      <sz val="10"/>
      <color theme="1"/>
      <name val="Arial"/>
      <family val="2"/>
      <scheme val="minor"/>
    </font>
    <font>
      <sz val="10"/>
      <color theme="1"/>
      <name val="Arial"/>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3" fontId="1" fillId="0" borderId="0" xfId="0" applyNumberFormat="1" applyFont="1"/>
    <xf numFmtId="1" fontId="1" fillId="0" borderId="0" xfId="0" applyNumberFormat="1" applyFont="1"/>
    <xf numFmtId="10" fontId="1" fillId="0" borderId="0" xfId="0" applyNumberFormat="1" applyFont="1"/>
    <xf numFmtId="0" fontId="2" fillId="0" borderId="0" xfId="0" applyFont="1"/>
    <xf numFmtId="10" fontId="2" fillId="0" borderId="0" xfId="0" applyNumberFormat="1" applyFont="1"/>
    <xf numFmtId="3" fontId="2" fillId="0" borderId="0" xfId="0" applyNumberFormat="1" applyFont="1" applyAlignment="1">
      <alignment horizontal="right"/>
    </xf>
    <xf numFmtId="3" fontId="2" fillId="0" borderId="0" xfId="0" applyNumberFormat="1" applyFont="1"/>
    <xf numFmtId="10" fontId="2" fillId="0" borderId="0" xfId="0" applyNumberFormat="1" applyFont="1" applyAlignment="1">
      <alignment horizontal="right"/>
    </xf>
    <xf numFmtId="0" fontId="2" fillId="0" borderId="0" xfId="0" applyFont="1" applyAlignment="1">
      <alignment horizontal="right"/>
    </xf>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1"/>
        <c:ser>
          <c:idx val="0"/>
          <c:order val="0"/>
          <c:tx>
            <c:strRef>
              <c:f>'Petrale ABC Carryover'!$B$1</c:f>
              <c:strCache>
                <c:ptCount val="1"/>
                <c:pt idx="0">
                  <c:v>OFL</c:v>
                </c:pt>
              </c:strCache>
            </c:strRef>
          </c:tx>
          <c:spPr>
            <a:solidFill>
              <a:srgbClr val="4285F4"/>
            </a:solidFill>
            <a:ln cmpd="sng">
              <a:noFill/>
            </a:ln>
          </c:spPr>
          <c:invertIfNegative val="1"/>
          <c:cat>
            <c:numRef>
              <c:f>'Petrale ABC Carryover'!$A$2:$A$13</c:f>
              <c:numCache>
                <c:formatCode>General</c:formatCode>
                <c:ptCount val="12"/>
                <c:pt idx="0">
                  <c:v>2025</c:v>
                </c:pt>
                <c:pt idx="1">
                  <c:v>2026</c:v>
                </c:pt>
                <c:pt idx="2">
                  <c:v>2027</c:v>
                </c:pt>
                <c:pt idx="3">
                  <c:v>2028</c:v>
                </c:pt>
                <c:pt idx="4">
                  <c:v>2029</c:v>
                </c:pt>
                <c:pt idx="5">
                  <c:v>2030</c:v>
                </c:pt>
                <c:pt idx="6">
                  <c:v>2031</c:v>
                </c:pt>
                <c:pt idx="7">
                  <c:v>2032</c:v>
                </c:pt>
                <c:pt idx="8">
                  <c:v>2033</c:v>
                </c:pt>
                <c:pt idx="9">
                  <c:v>2034</c:v>
                </c:pt>
                <c:pt idx="10">
                  <c:v>2035</c:v>
                </c:pt>
                <c:pt idx="11">
                  <c:v>2036</c:v>
                </c:pt>
              </c:numCache>
            </c:numRef>
          </c:cat>
          <c:val>
            <c:numRef>
              <c:f>'Petrale ABC Carryover'!$B$2:$B$13</c:f>
              <c:numCache>
                <c:formatCode>#,##0</c:formatCode>
                <c:ptCount val="12"/>
                <c:pt idx="0">
                  <c:v>2518</c:v>
                </c:pt>
                <c:pt idx="1">
                  <c:v>2676</c:v>
                </c:pt>
                <c:pt idx="2">
                  <c:v>2645</c:v>
                </c:pt>
                <c:pt idx="3">
                  <c:v>2619</c:v>
                </c:pt>
                <c:pt idx="4">
                  <c:v>2627</c:v>
                </c:pt>
                <c:pt idx="5">
                  <c:v>2669</c:v>
                </c:pt>
                <c:pt idx="6">
                  <c:v>2709</c:v>
                </c:pt>
                <c:pt idx="7">
                  <c:v>2740</c:v>
                </c:pt>
                <c:pt idx="8">
                  <c:v>2762</c:v>
                </c:pt>
                <c:pt idx="9">
                  <c:v>2777</c:v>
                </c:pt>
                <c:pt idx="10">
                  <c:v>2788</c:v>
                </c:pt>
                <c:pt idx="11">
                  <c:v>2798</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0-27C2-4E66-A7F1-7FB8D34D3867}"/>
            </c:ext>
          </c:extLst>
        </c:ser>
        <c:ser>
          <c:idx val="1"/>
          <c:order val="1"/>
          <c:tx>
            <c:strRef>
              <c:f>'Petrale ABC Carryover'!$C$1</c:f>
              <c:strCache>
                <c:ptCount val="1"/>
                <c:pt idx="0">
                  <c:v>ABC</c:v>
                </c:pt>
              </c:strCache>
            </c:strRef>
          </c:tx>
          <c:spPr>
            <a:solidFill>
              <a:srgbClr val="EA4335"/>
            </a:solidFill>
            <a:ln cmpd="sng">
              <a:noFill/>
            </a:ln>
          </c:spPr>
          <c:invertIfNegative val="1"/>
          <c:cat>
            <c:numRef>
              <c:f>'Petrale ABC Carryover'!$A$2:$A$13</c:f>
              <c:numCache>
                <c:formatCode>General</c:formatCode>
                <c:ptCount val="12"/>
                <c:pt idx="0">
                  <c:v>2025</c:v>
                </c:pt>
                <c:pt idx="1">
                  <c:v>2026</c:v>
                </c:pt>
                <c:pt idx="2">
                  <c:v>2027</c:v>
                </c:pt>
                <c:pt idx="3">
                  <c:v>2028</c:v>
                </c:pt>
                <c:pt idx="4">
                  <c:v>2029</c:v>
                </c:pt>
                <c:pt idx="5">
                  <c:v>2030</c:v>
                </c:pt>
                <c:pt idx="6">
                  <c:v>2031</c:v>
                </c:pt>
                <c:pt idx="7">
                  <c:v>2032</c:v>
                </c:pt>
                <c:pt idx="8">
                  <c:v>2033</c:v>
                </c:pt>
                <c:pt idx="9">
                  <c:v>2034</c:v>
                </c:pt>
                <c:pt idx="10">
                  <c:v>2035</c:v>
                </c:pt>
                <c:pt idx="11">
                  <c:v>2036</c:v>
                </c:pt>
              </c:numCache>
            </c:numRef>
          </c:cat>
          <c:val>
            <c:numRef>
              <c:f>'Petrale ABC Carryover'!$C$2:$C$13</c:f>
              <c:numCache>
                <c:formatCode>#,##0</c:formatCode>
                <c:ptCount val="12"/>
                <c:pt idx="0">
                  <c:v>2354</c:v>
                </c:pt>
                <c:pt idx="1">
                  <c:v>2489</c:v>
                </c:pt>
                <c:pt idx="2">
                  <c:v>2489</c:v>
                </c:pt>
                <c:pt idx="3">
                  <c:v>2489</c:v>
                </c:pt>
                <c:pt idx="4">
                  <c:v>2409</c:v>
                </c:pt>
                <c:pt idx="5">
                  <c:v>2437</c:v>
                </c:pt>
                <c:pt idx="6">
                  <c:v>2462</c:v>
                </c:pt>
                <c:pt idx="7">
                  <c:v>2477</c:v>
                </c:pt>
                <c:pt idx="8">
                  <c:v>2486</c:v>
                </c:pt>
                <c:pt idx="9">
                  <c:v>2488</c:v>
                </c:pt>
                <c:pt idx="10">
                  <c:v>2487</c:v>
                </c:pt>
                <c:pt idx="11">
                  <c:v>2481</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1-27C2-4E66-A7F1-7FB8D34D3867}"/>
            </c:ext>
          </c:extLst>
        </c:ser>
        <c:ser>
          <c:idx val="2"/>
          <c:order val="2"/>
          <c:tx>
            <c:strRef>
              <c:f>'Petrale ABC Carryover'!$D$1</c:f>
              <c:strCache>
                <c:ptCount val="1"/>
                <c:pt idx="0">
                  <c:v>ACL</c:v>
                </c:pt>
              </c:strCache>
            </c:strRef>
          </c:tx>
          <c:spPr>
            <a:solidFill>
              <a:srgbClr val="FBBC04"/>
            </a:solidFill>
            <a:ln cmpd="sng">
              <a:noFill/>
            </a:ln>
          </c:spPr>
          <c:invertIfNegative val="1"/>
          <c:cat>
            <c:numRef>
              <c:f>'Petrale ABC Carryover'!$A$2:$A$13</c:f>
              <c:numCache>
                <c:formatCode>General</c:formatCode>
                <c:ptCount val="12"/>
                <c:pt idx="0">
                  <c:v>2025</c:v>
                </c:pt>
                <c:pt idx="1">
                  <c:v>2026</c:v>
                </c:pt>
                <c:pt idx="2">
                  <c:v>2027</c:v>
                </c:pt>
                <c:pt idx="3">
                  <c:v>2028</c:v>
                </c:pt>
                <c:pt idx="4">
                  <c:v>2029</c:v>
                </c:pt>
                <c:pt idx="5">
                  <c:v>2030</c:v>
                </c:pt>
                <c:pt idx="6">
                  <c:v>2031</c:v>
                </c:pt>
                <c:pt idx="7">
                  <c:v>2032</c:v>
                </c:pt>
                <c:pt idx="8">
                  <c:v>2033</c:v>
                </c:pt>
                <c:pt idx="9">
                  <c:v>2034</c:v>
                </c:pt>
                <c:pt idx="10">
                  <c:v>2035</c:v>
                </c:pt>
                <c:pt idx="11">
                  <c:v>2036</c:v>
                </c:pt>
              </c:numCache>
            </c:numRef>
          </c:cat>
          <c:val>
            <c:numRef>
              <c:f>'Petrale ABC Carryover'!$D$2:$D$13</c:f>
              <c:numCache>
                <c:formatCode>#,##0</c:formatCode>
                <c:ptCount val="12"/>
                <c:pt idx="0">
                  <c:v>2354</c:v>
                </c:pt>
                <c:pt idx="1">
                  <c:v>2489</c:v>
                </c:pt>
                <c:pt idx="2">
                  <c:v>2489</c:v>
                </c:pt>
                <c:pt idx="3">
                  <c:v>2489</c:v>
                </c:pt>
                <c:pt idx="4">
                  <c:v>2409</c:v>
                </c:pt>
                <c:pt idx="5">
                  <c:v>2437</c:v>
                </c:pt>
                <c:pt idx="6">
                  <c:v>2462</c:v>
                </c:pt>
                <c:pt idx="7">
                  <c:v>2477</c:v>
                </c:pt>
                <c:pt idx="8">
                  <c:v>2486</c:v>
                </c:pt>
                <c:pt idx="9">
                  <c:v>2488</c:v>
                </c:pt>
                <c:pt idx="10">
                  <c:v>2487</c:v>
                </c:pt>
                <c:pt idx="11">
                  <c:v>2481</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2-27C2-4E66-A7F1-7FB8D34D3867}"/>
            </c:ext>
          </c:extLst>
        </c:ser>
        <c:ser>
          <c:idx val="3"/>
          <c:order val="3"/>
          <c:tx>
            <c:strRef>
              <c:f>'Petrale ABC Carryover'!$E$1</c:f>
              <c:strCache>
                <c:ptCount val="1"/>
                <c:pt idx="0">
                  <c:v>Mortality</c:v>
                </c:pt>
              </c:strCache>
            </c:strRef>
          </c:tx>
          <c:spPr>
            <a:solidFill>
              <a:srgbClr val="34A853"/>
            </a:solidFill>
            <a:ln cmpd="sng">
              <a:noFill/>
            </a:ln>
          </c:spPr>
          <c:invertIfNegative val="1"/>
          <c:cat>
            <c:numRef>
              <c:f>'Petrale ABC Carryover'!$A$2:$A$13</c:f>
              <c:numCache>
                <c:formatCode>General</c:formatCode>
                <c:ptCount val="12"/>
                <c:pt idx="0">
                  <c:v>2025</c:v>
                </c:pt>
                <c:pt idx="1">
                  <c:v>2026</c:v>
                </c:pt>
                <c:pt idx="2">
                  <c:v>2027</c:v>
                </c:pt>
                <c:pt idx="3">
                  <c:v>2028</c:v>
                </c:pt>
                <c:pt idx="4">
                  <c:v>2029</c:v>
                </c:pt>
                <c:pt idx="5">
                  <c:v>2030</c:v>
                </c:pt>
                <c:pt idx="6">
                  <c:v>2031</c:v>
                </c:pt>
                <c:pt idx="7">
                  <c:v>2032</c:v>
                </c:pt>
                <c:pt idx="8">
                  <c:v>2033</c:v>
                </c:pt>
                <c:pt idx="9">
                  <c:v>2034</c:v>
                </c:pt>
                <c:pt idx="10">
                  <c:v>2035</c:v>
                </c:pt>
                <c:pt idx="11">
                  <c:v>2036</c:v>
                </c:pt>
              </c:numCache>
            </c:numRef>
          </c:cat>
          <c:val>
            <c:numRef>
              <c:f>'Petrale ABC Carryover'!$E$2:$E$14</c:f>
              <c:numCache>
                <c:formatCode>#,##0</c:formatCode>
                <c:ptCount val="13"/>
                <c:pt idx="0">
                  <c:v>2357</c:v>
                </c:pt>
                <c:pt idx="1">
                  <c:v>2456</c:v>
                </c:pt>
                <c:pt idx="2">
                  <c:v>2482</c:v>
                </c:pt>
                <c:pt idx="3">
                  <c:v>2380</c:v>
                </c:pt>
                <c:pt idx="4">
                  <c:v>2315</c:v>
                </c:pt>
                <c:pt idx="5">
                  <c:v>2359</c:v>
                </c:pt>
                <c:pt idx="6">
                  <c:v>2556</c:v>
                </c:pt>
                <c:pt idx="7">
                  <c:v>2346</c:v>
                </c:pt>
                <c:pt idx="8">
                  <c:v>2325</c:v>
                </c:pt>
                <c:pt idx="9">
                  <c:v>2444</c:v>
                </c:pt>
                <c:pt idx="10">
                  <c:v>2560</c:v>
                </c:pt>
                <c:pt idx="11">
                  <c:v>2414</c:v>
                </c:pt>
                <c:pt idx="12" formatCode="General">
                  <c:v>0</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3-27C2-4E66-A7F1-7FB8D34D3867}"/>
            </c:ext>
          </c:extLst>
        </c:ser>
        <c:ser>
          <c:idx val="4"/>
          <c:order val="4"/>
          <c:tx>
            <c:strRef>
              <c:f>'Petrale ABC Carryover'!$K$1</c:f>
              <c:strCache>
                <c:ptCount val="1"/>
                <c:pt idx="0">
                  <c:v>ABC/ACL w/ Carryover</c:v>
                </c:pt>
              </c:strCache>
            </c:strRef>
          </c:tx>
          <c:spPr>
            <a:solidFill>
              <a:srgbClr val="FF6D01"/>
            </a:solidFill>
            <a:ln cmpd="sng">
              <a:noFill/>
            </a:ln>
          </c:spPr>
          <c:invertIfNegative val="1"/>
          <c:cat>
            <c:numRef>
              <c:f>'Petrale ABC Carryover'!$A$2:$A$13</c:f>
              <c:numCache>
                <c:formatCode>General</c:formatCode>
                <c:ptCount val="12"/>
                <c:pt idx="0">
                  <c:v>2025</c:v>
                </c:pt>
                <c:pt idx="1">
                  <c:v>2026</c:v>
                </c:pt>
                <c:pt idx="2">
                  <c:v>2027</c:v>
                </c:pt>
                <c:pt idx="3">
                  <c:v>2028</c:v>
                </c:pt>
                <c:pt idx="4">
                  <c:v>2029</c:v>
                </c:pt>
                <c:pt idx="5">
                  <c:v>2030</c:v>
                </c:pt>
                <c:pt idx="6">
                  <c:v>2031</c:v>
                </c:pt>
                <c:pt idx="7">
                  <c:v>2032</c:v>
                </c:pt>
                <c:pt idx="8">
                  <c:v>2033</c:v>
                </c:pt>
                <c:pt idx="9">
                  <c:v>2034</c:v>
                </c:pt>
                <c:pt idx="10">
                  <c:v>2035</c:v>
                </c:pt>
                <c:pt idx="11">
                  <c:v>2036</c:v>
                </c:pt>
              </c:numCache>
            </c:numRef>
          </c:cat>
          <c:val>
            <c:numRef>
              <c:f>'Petrale ABC Carryover'!$K$2:$K$13</c:f>
              <c:numCache>
                <c:formatCode>General</c:formatCode>
                <c:ptCount val="12"/>
                <c:pt idx="2" formatCode="#,##0">
                  <c:v>2489</c:v>
                </c:pt>
                <c:pt idx="3" formatCode="#,##0">
                  <c:v>2522</c:v>
                </c:pt>
                <c:pt idx="4" formatCode="#,##0">
                  <c:v>2416</c:v>
                </c:pt>
                <c:pt idx="5" formatCode="#,##0">
                  <c:v>2546</c:v>
                </c:pt>
                <c:pt idx="6" formatCode="#,##0">
                  <c:v>2556</c:v>
                </c:pt>
                <c:pt idx="7" formatCode="#,##0">
                  <c:v>2555</c:v>
                </c:pt>
                <c:pt idx="8" formatCode="#,##0">
                  <c:v>2486</c:v>
                </c:pt>
                <c:pt idx="9" formatCode="#,##0">
                  <c:v>2619</c:v>
                </c:pt>
                <c:pt idx="10" formatCode="#,##0">
                  <c:v>2648</c:v>
                </c:pt>
                <c:pt idx="11" formatCode="#,##0">
                  <c:v>2525</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4-27C2-4E66-A7F1-7FB8D34D3867}"/>
            </c:ext>
          </c:extLst>
        </c:ser>
        <c:dLbls>
          <c:showLegendKey val="0"/>
          <c:showVal val="0"/>
          <c:showCatName val="0"/>
          <c:showSerName val="0"/>
          <c:showPercent val="0"/>
          <c:showBubbleSize val="0"/>
        </c:dLbls>
        <c:gapWidth val="150"/>
        <c:axId val="910610501"/>
        <c:axId val="97863337"/>
      </c:barChart>
      <c:catAx>
        <c:axId val="910610501"/>
        <c:scaling>
          <c:orientation val="minMax"/>
        </c:scaling>
        <c:delete val="0"/>
        <c:axPos val="b"/>
        <c:title>
          <c:tx>
            <c:rich>
              <a:bodyPr/>
              <a:lstStyle/>
              <a:p>
                <a:pPr lvl="0">
                  <a:defRPr b="0">
                    <a:solidFill>
                      <a:srgbClr val="000000"/>
                    </a:solidFill>
                    <a:latin typeface="+mn-lt"/>
                  </a:defRPr>
                </a:pPr>
                <a:r>
                  <a:rPr lang="en-US" b="0">
                    <a:solidFill>
                      <a:srgbClr val="000000"/>
                    </a:solidFill>
                    <a:latin typeface="+mn-lt"/>
                  </a:rPr>
                  <a:t>Year</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endParaRPr lang="en-US"/>
          </a:p>
        </c:txPr>
        <c:crossAx val="97863337"/>
        <c:crosses val="autoZero"/>
        <c:auto val="1"/>
        <c:lblAlgn val="ctr"/>
        <c:lblOffset val="100"/>
        <c:noMultiLvlLbl val="1"/>
      </c:catAx>
      <c:valAx>
        <c:axId val="97863337"/>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lang="en-US" b="0">
                    <a:solidFill>
                      <a:srgbClr val="000000"/>
                    </a:solidFill>
                    <a:latin typeface="+mn-lt"/>
                  </a:rPr>
                  <a:t>Metric Tons</a:t>
                </a:r>
              </a:p>
            </c:rich>
          </c:tx>
          <c:overlay val="0"/>
        </c:title>
        <c:numFmt formatCode="#,##0" sourceLinked="1"/>
        <c:majorTickMark val="none"/>
        <c:minorTickMark val="none"/>
        <c:tickLblPos val="nextTo"/>
        <c:spPr>
          <a:ln>
            <a:noFill/>
          </a:ln>
        </c:spPr>
        <c:txPr>
          <a:bodyPr/>
          <a:lstStyle/>
          <a:p>
            <a:pPr lvl="0">
              <a:defRPr b="0">
                <a:solidFill>
                  <a:srgbClr val="000000"/>
                </a:solidFill>
                <a:latin typeface="+mn-lt"/>
              </a:defRPr>
            </a:pPr>
            <a:endParaRPr lang="en-US"/>
          </a:p>
        </c:txPr>
        <c:crossAx val="910610501"/>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1"/>
        <c:ser>
          <c:idx val="0"/>
          <c:order val="0"/>
          <c:tx>
            <c:strRef>
              <c:f>'Canary ABC Carryover with 40-10'!$B$1</c:f>
              <c:strCache>
                <c:ptCount val="1"/>
                <c:pt idx="0">
                  <c:v>OFL</c:v>
                </c:pt>
              </c:strCache>
            </c:strRef>
          </c:tx>
          <c:spPr>
            <a:solidFill>
              <a:srgbClr val="4285F4"/>
            </a:solidFill>
            <a:ln cmpd="sng">
              <a:noFill/>
            </a:ln>
          </c:spPr>
          <c:invertIfNegative val="1"/>
          <c:cat>
            <c:numRef>
              <c:f>'Canary ABC Carryover with 40-10'!$A$2:$A$14</c:f>
              <c:numCache>
                <c:formatCode>General</c:formatCode>
                <c:ptCount val="12"/>
                <c:pt idx="0">
                  <c:v>2025</c:v>
                </c:pt>
                <c:pt idx="1">
                  <c:v>2026</c:v>
                </c:pt>
                <c:pt idx="2">
                  <c:v>2027</c:v>
                </c:pt>
                <c:pt idx="3">
                  <c:v>2028</c:v>
                </c:pt>
                <c:pt idx="4">
                  <c:v>2029</c:v>
                </c:pt>
                <c:pt idx="5">
                  <c:v>2030</c:v>
                </c:pt>
                <c:pt idx="6">
                  <c:v>2031</c:v>
                </c:pt>
                <c:pt idx="7">
                  <c:v>2032</c:v>
                </c:pt>
                <c:pt idx="8">
                  <c:v>2033</c:v>
                </c:pt>
                <c:pt idx="9">
                  <c:v>2034</c:v>
                </c:pt>
                <c:pt idx="10">
                  <c:v>2035</c:v>
                </c:pt>
                <c:pt idx="11">
                  <c:v>2036</c:v>
                </c:pt>
              </c:numCache>
            </c:numRef>
          </c:cat>
          <c:val>
            <c:numRef>
              <c:f>'Canary ABC Carryover with 40-10'!$B$2:$B$15</c:f>
              <c:numCache>
                <c:formatCode>#,##0</c:formatCode>
                <c:ptCount val="13"/>
                <c:pt idx="0">
                  <c:v>646.92999999999995</c:v>
                </c:pt>
                <c:pt idx="1">
                  <c:v>673</c:v>
                </c:pt>
                <c:pt idx="2">
                  <c:v>694</c:v>
                </c:pt>
                <c:pt idx="3">
                  <c:v>720</c:v>
                </c:pt>
                <c:pt idx="4">
                  <c:v>751</c:v>
                </c:pt>
                <c:pt idx="5">
                  <c:v>786</c:v>
                </c:pt>
                <c:pt idx="6">
                  <c:v>820</c:v>
                </c:pt>
                <c:pt idx="7">
                  <c:v>852</c:v>
                </c:pt>
                <c:pt idx="8">
                  <c:v>881</c:v>
                </c:pt>
                <c:pt idx="9">
                  <c:v>905</c:v>
                </c:pt>
                <c:pt idx="10" formatCode="General">
                  <c:v>925</c:v>
                </c:pt>
                <c:pt idx="11" formatCode="General">
                  <c:v>942</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0-FF84-4146-B6AA-EA92666D6EC2}"/>
            </c:ext>
          </c:extLst>
        </c:ser>
        <c:ser>
          <c:idx val="1"/>
          <c:order val="1"/>
          <c:tx>
            <c:strRef>
              <c:f>'Canary ABC Carryover with 40-10'!$C$1</c:f>
              <c:strCache>
                <c:ptCount val="1"/>
                <c:pt idx="0">
                  <c:v>ABC</c:v>
                </c:pt>
              </c:strCache>
            </c:strRef>
          </c:tx>
          <c:spPr>
            <a:solidFill>
              <a:srgbClr val="EA4335"/>
            </a:solidFill>
            <a:ln cmpd="sng">
              <a:noFill/>
            </a:ln>
          </c:spPr>
          <c:invertIfNegative val="1"/>
          <c:cat>
            <c:numRef>
              <c:f>'Canary ABC Carryover with 40-10'!$A$2:$A$14</c:f>
              <c:numCache>
                <c:formatCode>General</c:formatCode>
                <c:ptCount val="12"/>
                <c:pt idx="0">
                  <c:v>2025</c:v>
                </c:pt>
                <c:pt idx="1">
                  <c:v>2026</c:v>
                </c:pt>
                <c:pt idx="2">
                  <c:v>2027</c:v>
                </c:pt>
                <c:pt idx="3">
                  <c:v>2028</c:v>
                </c:pt>
                <c:pt idx="4">
                  <c:v>2029</c:v>
                </c:pt>
                <c:pt idx="5">
                  <c:v>2030</c:v>
                </c:pt>
                <c:pt idx="6">
                  <c:v>2031</c:v>
                </c:pt>
                <c:pt idx="7">
                  <c:v>2032</c:v>
                </c:pt>
                <c:pt idx="8">
                  <c:v>2033</c:v>
                </c:pt>
                <c:pt idx="9">
                  <c:v>2034</c:v>
                </c:pt>
                <c:pt idx="10">
                  <c:v>2035</c:v>
                </c:pt>
                <c:pt idx="11">
                  <c:v>2036</c:v>
                </c:pt>
              </c:numCache>
            </c:numRef>
          </c:cat>
          <c:val>
            <c:numRef>
              <c:f>'Canary ABC Carryover with 40-10'!$C$2:$C$15</c:f>
              <c:numCache>
                <c:formatCode>#,##0</c:formatCode>
                <c:ptCount val="13"/>
                <c:pt idx="0">
                  <c:v>604.88</c:v>
                </c:pt>
                <c:pt idx="1">
                  <c:v>626</c:v>
                </c:pt>
                <c:pt idx="2">
                  <c:v>643</c:v>
                </c:pt>
                <c:pt idx="3">
                  <c:v>664</c:v>
                </c:pt>
                <c:pt idx="4">
                  <c:v>689</c:v>
                </c:pt>
                <c:pt idx="5">
                  <c:v>717</c:v>
                </c:pt>
                <c:pt idx="6">
                  <c:v>746</c:v>
                </c:pt>
                <c:pt idx="7">
                  <c:v>771</c:v>
                </c:pt>
                <c:pt idx="8">
                  <c:v>793</c:v>
                </c:pt>
                <c:pt idx="9">
                  <c:v>811</c:v>
                </c:pt>
                <c:pt idx="10" formatCode="General">
                  <c:v>825</c:v>
                </c:pt>
                <c:pt idx="11" formatCode="General">
                  <c:v>835</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1-FF84-4146-B6AA-EA92666D6EC2}"/>
            </c:ext>
          </c:extLst>
        </c:ser>
        <c:ser>
          <c:idx val="2"/>
          <c:order val="2"/>
          <c:tx>
            <c:strRef>
              <c:f>'Canary ABC Carryover with 40-10'!$D$1</c:f>
              <c:strCache>
                <c:ptCount val="1"/>
                <c:pt idx="0">
                  <c:v>ACL</c:v>
                </c:pt>
              </c:strCache>
            </c:strRef>
          </c:tx>
          <c:spPr>
            <a:solidFill>
              <a:srgbClr val="FBBC04"/>
            </a:solidFill>
            <a:ln cmpd="sng">
              <a:noFill/>
            </a:ln>
          </c:spPr>
          <c:invertIfNegative val="1"/>
          <c:cat>
            <c:numRef>
              <c:f>'Canary ABC Carryover with 40-10'!$A$2:$A$14</c:f>
              <c:numCache>
                <c:formatCode>General</c:formatCode>
                <c:ptCount val="12"/>
                <c:pt idx="0">
                  <c:v>2025</c:v>
                </c:pt>
                <c:pt idx="1">
                  <c:v>2026</c:v>
                </c:pt>
                <c:pt idx="2">
                  <c:v>2027</c:v>
                </c:pt>
                <c:pt idx="3">
                  <c:v>2028</c:v>
                </c:pt>
                <c:pt idx="4">
                  <c:v>2029</c:v>
                </c:pt>
                <c:pt idx="5">
                  <c:v>2030</c:v>
                </c:pt>
                <c:pt idx="6">
                  <c:v>2031</c:v>
                </c:pt>
                <c:pt idx="7">
                  <c:v>2032</c:v>
                </c:pt>
                <c:pt idx="8">
                  <c:v>2033</c:v>
                </c:pt>
                <c:pt idx="9">
                  <c:v>2034</c:v>
                </c:pt>
                <c:pt idx="10">
                  <c:v>2035</c:v>
                </c:pt>
                <c:pt idx="11">
                  <c:v>2036</c:v>
                </c:pt>
              </c:numCache>
            </c:numRef>
          </c:cat>
          <c:val>
            <c:numRef>
              <c:f>'Canary ABC Carryover with 40-10'!$D$2:$D$14</c:f>
              <c:numCache>
                <c:formatCode>#,##0</c:formatCode>
                <c:ptCount val="12"/>
                <c:pt idx="0">
                  <c:v>571.28</c:v>
                </c:pt>
                <c:pt idx="1">
                  <c:v>626</c:v>
                </c:pt>
                <c:pt idx="2">
                  <c:v>643</c:v>
                </c:pt>
                <c:pt idx="3">
                  <c:v>664</c:v>
                </c:pt>
                <c:pt idx="4">
                  <c:v>640</c:v>
                </c:pt>
                <c:pt idx="5">
                  <c:v>664</c:v>
                </c:pt>
                <c:pt idx="6">
                  <c:v>689</c:v>
                </c:pt>
                <c:pt idx="7">
                  <c:v>714</c:v>
                </c:pt>
                <c:pt idx="8">
                  <c:v>739</c:v>
                </c:pt>
                <c:pt idx="9">
                  <c:v>761</c:v>
                </c:pt>
                <c:pt idx="10" formatCode="General">
                  <c:v>781</c:v>
                </c:pt>
                <c:pt idx="11" formatCode="General">
                  <c:v>797</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2-FF84-4146-B6AA-EA92666D6EC2}"/>
            </c:ext>
          </c:extLst>
        </c:ser>
        <c:ser>
          <c:idx val="3"/>
          <c:order val="3"/>
          <c:tx>
            <c:strRef>
              <c:f>'Canary ABC Carryover with 40-10'!$E$1</c:f>
              <c:strCache>
                <c:ptCount val="1"/>
                <c:pt idx="0">
                  <c:v>Mortality*</c:v>
                </c:pt>
              </c:strCache>
            </c:strRef>
          </c:tx>
          <c:spPr>
            <a:solidFill>
              <a:srgbClr val="34A853"/>
            </a:solidFill>
            <a:ln cmpd="sng">
              <a:noFill/>
            </a:ln>
          </c:spPr>
          <c:invertIfNegative val="1"/>
          <c:cat>
            <c:numRef>
              <c:f>'Canary ABC Carryover with 40-10'!$A$2:$A$14</c:f>
              <c:numCache>
                <c:formatCode>General</c:formatCode>
                <c:ptCount val="12"/>
                <c:pt idx="0">
                  <c:v>2025</c:v>
                </c:pt>
                <c:pt idx="1">
                  <c:v>2026</c:v>
                </c:pt>
                <c:pt idx="2">
                  <c:v>2027</c:v>
                </c:pt>
                <c:pt idx="3">
                  <c:v>2028</c:v>
                </c:pt>
                <c:pt idx="4">
                  <c:v>2029</c:v>
                </c:pt>
                <c:pt idx="5">
                  <c:v>2030</c:v>
                </c:pt>
                <c:pt idx="6">
                  <c:v>2031</c:v>
                </c:pt>
                <c:pt idx="7">
                  <c:v>2032</c:v>
                </c:pt>
                <c:pt idx="8">
                  <c:v>2033</c:v>
                </c:pt>
                <c:pt idx="9">
                  <c:v>2034</c:v>
                </c:pt>
                <c:pt idx="10">
                  <c:v>2035</c:v>
                </c:pt>
                <c:pt idx="11">
                  <c:v>2036</c:v>
                </c:pt>
              </c:numCache>
            </c:numRef>
          </c:cat>
          <c:val>
            <c:numRef>
              <c:f>'Canary ABC Carryover with 40-10'!$E$2:$E$14</c:f>
              <c:numCache>
                <c:formatCode>General</c:formatCode>
                <c:ptCount val="12"/>
                <c:pt idx="0">
                  <c:v>354</c:v>
                </c:pt>
                <c:pt idx="1">
                  <c:v>590</c:v>
                </c:pt>
                <c:pt idx="2">
                  <c:v>580</c:v>
                </c:pt>
                <c:pt idx="3">
                  <c:v>636</c:v>
                </c:pt>
                <c:pt idx="4">
                  <c:v>483</c:v>
                </c:pt>
                <c:pt idx="5">
                  <c:v>593</c:v>
                </c:pt>
                <c:pt idx="6">
                  <c:v>585</c:v>
                </c:pt>
                <c:pt idx="7">
                  <c:v>732</c:v>
                </c:pt>
                <c:pt idx="8">
                  <c:v>490</c:v>
                </c:pt>
                <c:pt idx="9">
                  <c:v>754</c:v>
                </c:pt>
                <c:pt idx="10">
                  <c:v>350</c:v>
                </c:pt>
                <c:pt idx="11">
                  <c:v>766</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3-FF84-4146-B6AA-EA92666D6EC2}"/>
            </c:ext>
          </c:extLst>
        </c:ser>
        <c:ser>
          <c:idx val="4"/>
          <c:order val="4"/>
          <c:tx>
            <c:strRef>
              <c:f>'Canary ABC Carryover with 40-10'!$K$1</c:f>
              <c:strCache>
                <c:ptCount val="1"/>
                <c:pt idx="0">
                  <c:v>ABC w/ Carryover</c:v>
                </c:pt>
              </c:strCache>
            </c:strRef>
          </c:tx>
          <c:spPr>
            <a:solidFill>
              <a:srgbClr val="FF6D01"/>
            </a:solidFill>
            <a:ln cmpd="sng">
              <a:noFill/>
            </a:ln>
          </c:spPr>
          <c:invertIfNegative val="1"/>
          <c:cat>
            <c:numRef>
              <c:f>'Canary ABC Carryover with 40-10'!$A$2:$A$14</c:f>
              <c:numCache>
                <c:formatCode>General</c:formatCode>
                <c:ptCount val="12"/>
                <c:pt idx="0">
                  <c:v>2025</c:v>
                </c:pt>
                <c:pt idx="1">
                  <c:v>2026</c:v>
                </c:pt>
                <c:pt idx="2">
                  <c:v>2027</c:v>
                </c:pt>
                <c:pt idx="3">
                  <c:v>2028</c:v>
                </c:pt>
                <c:pt idx="4">
                  <c:v>2029</c:v>
                </c:pt>
                <c:pt idx="5">
                  <c:v>2030</c:v>
                </c:pt>
                <c:pt idx="6">
                  <c:v>2031</c:v>
                </c:pt>
                <c:pt idx="7">
                  <c:v>2032</c:v>
                </c:pt>
                <c:pt idx="8">
                  <c:v>2033</c:v>
                </c:pt>
                <c:pt idx="9">
                  <c:v>2034</c:v>
                </c:pt>
                <c:pt idx="10">
                  <c:v>2035</c:v>
                </c:pt>
                <c:pt idx="11">
                  <c:v>2036</c:v>
                </c:pt>
              </c:numCache>
            </c:numRef>
          </c:cat>
          <c:val>
            <c:numRef>
              <c:f>'Canary ABC Carryover with 40-10'!$K$2:$K$14</c:f>
              <c:numCache>
                <c:formatCode>General</c:formatCode>
                <c:ptCount val="12"/>
                <c:pt idx="2" formatCode="#,##0">
                  <c:v>694</c:v>
                </c:pt>
                <c:pt idx="3" formatCode="#,##0">
                  <c:v>700</c:v>
                </c:pt>
                <c:pt idx="4" formatCode="#,##0">
                  <c:v>751</c:v>
                </c:pt>
                <c:pt idx="5" formatCode="#,##0">
                  <c:v>745</c:v>
                </c:pt>
                <c:pt idx="6" formatCode="#,##0">
                  <c:v>820</c:v>
                </c:pt>
                <c:pt idx="7" formatCode="#,##0">
                  <c:v>842</c:v>
                </c:pt>
                <c:pt idx="8" formatCode="#,##0">
                  <c:v>881</c:v>
                </c:pt>
                <c:pt idx="9" formatCode="#,##0">
                  <c:v>811</c:v>
                </c:pt>
                <c:pt idx="10">
                  <c:v>925</c:v>
                </c:pt>
                <c:pt idx="11" formatCode="#,##0">
                  <c:v>842</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4-FF84-4146-B6AA-EA92666D6EC2}"/>
            </c:ext>
          </c:extLst>
        </c:ser>
        <c:ser>
          <c:idx val="5"/>
          <c:order val="5"/>
          <c:tx>
            <c:strRef>
              <c:f>'Canary ABC Carryover with 40-10'!$L$1</c:f>
              <c:strCache>
                <c:ptCount val="1"/>
                <c:pt idx="0">
                  <c:v>ACL w/Carryover</c:v>
                </c:pt>
              </c:strCache>
            </c:strRef>
          </c:tx>
          <c:spPr>
            <a:solidFill>
              <a:srgbClr val="46BDC6"/>
            </a:solidFill>
            <a:ln cmpd="sng">
              <a:noFill/>
            </a:ln>
          </c:spPr>
          <c:invertIfNegative val="1"/>
          <c:cat>
            <c:numRef>
              <c:f>'Canary ABC Carryover with 40-10'!$A$2:$A$14</c:f>
              <c:numCache>
                <c:formatCode>General</c:formatCode>
                <c:ptCount val="12"/>
                <c:pt idx="0">
                  <c:v>2025</c:v>
                </c:pt>
                <c:pt idx="1">
                  <c:v>2026</c:v>
                </c:pt>
                <c:pt idx="2">
                  <c:v>2027</c:v>
                </c:pt>
                <c:pt idx="3">
                  <c:v>2028</c:v>
                </c:pt>
                <c:pt idx="4">
                  <c:v>2029</c:v>
                </c:pt>
                <c:pt idx="5">
                  <c:v>2030</c:v>
                </c:pt>
                <c:pt idx="6">
                  <c:v>2031</c:v>
                </c:pt>
                <c:pt idx="7">
                  <c:v>2032</c:v>
                </c:pt>
                <c:pt idx="8">
                  <c:v>2033</c:v>
                </c:pt>
                <c:pt idx="9">
                  <c:v>2034</c:v>
                </c:pt>
                <c:pt idx="10">
                  <c:v>2035</c:v>
                </c:pt>
                <c:pt idx="11">
                  <c:v>2036</c:v>
                </c:pt>
              </c:numCache>
            </c:numRef>
          </c:cat>
          <c:val>
            <c:numRef>
              <c:f>'Canary ABC Carryover with 40-10'!$L$2:$L$14</c:f>
              <c:numCache>
                <c:formatCode>General</c:formatCode>
                <c:ptCount val="12"/>
                <c:pt idx="2" formatCode="#,##0">
                  <c:v>694</c:v>
                </c:pt>
                <c:pt idx="3" formatCode="#,##0">
                  <c:v>700</c:v>
                </c:pt>
                <c:pt idx="4" formatCode="#,##0">
                  <c:v>697.59071117561689</c:v>
                </c:pt>
                <c:pt idx="5" formatCode="#,##0">
                  <c:v>689.93026499302653</c:v>
                </c:pt>
                <c:pt idx="6" formatCode="#,##0">
                  <c:v>757.34584450402144</c:v>
                </c:pt>
                <c:pt idx="7" formatCode="#,##0">
                  <c:v>779.75097276264592</c:v>
                </c:pt>
                <c:pt idx="8" formatCode="#,##0">
                  <c:v>821.00756620428751</c:v>
                </c:pt>
                <c:pt idx="9" formatCode="#,##0">
                  <c:v>761</c:v>
                </c:pt>
                <c:pt idx="10" formatCode="#,##0">
                  <c:v>875.66666666666663</c:v>
                </c:pt>
                <c:pt idx="11" formatCode="#,##0">
                  <c:v>803.68143712574852</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5-FF84-4146-B6AA-EA92666D6EC2}"/>
            </c:ext>
          </c:extLst>
        </c:ser>
        <c:dLbls>
          <c:showLegendKey val="0"/>
          <c:showVal val="0"/>
          <c:showCatName val="0"/>
          <c:showSerName val="0"/>
          <c:showPercent val="0"/>
          <c:showBubbleSize val="0"/>
        </c:dLbls>
        <c:gapWidth val="150"/>
        <c:axId val="1662850651"/>
        <c:axId val="1919679788"/>
      </c:barChart>
      <c:catAx>
        <c:axId val="1662850651"/>
        <c:scaling>
          <c:orientation val="minMax"/>
        </c:scaling>
        <c:delete val="0"/>
        <c:axPos val="b"/>
        <c:title>
          <c:tx>
            <c:rich>
              <a:bodyPr/>
              <a:lstStyle/>
              <a:p>
                <a:pPr lvl="0">
                  <a:defRPr b="0">
                    <a:solidFill>
                      <a:srgbClr val="000000"/>
                    </a:solidFill>
                    <a:latin typeface="+mn-lt"/>
                  </a:defRPr>
                </a:pPr>
                <a:r>
                  <a:rPr lang="en-US" b="0">
                    <a:solidFill>
                      <a:srgbClr val="000000"/>
                    </a:solidFill>
                    <a:latin typeface="+mn-lt"/>
                  </a:rPr>
                  <a:t>Year</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endParaRPr lang="en-US"/>
          </a:p>
        </c:txPr>
        <c:crossAx val="1919679788"/>
        <c:crosses val="autoZero"/>
        <c:auto val="1"/>
        <c:lblAlgn val="ctr"/>
        <c:lblOffset val="100"/>
        <c:noMultiLvlLbl val="1"/>
      </c:catAx>
      <c:valAx>
        <c:axId val="1919679788"/>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lang="en-US" b="0">
                    <a:solidFill>
                      <a:srgbClr val="000000"/>
                    </a:solidFill>
                    <a:latin typeface="+mn-lt"/>
                  </a:rPr>
                  <a:t>Metric Tons</a:t>
                </a:r>
              </a:p>
            </c:rich>
          </c:tx>
          <c:overlay val="0"/>
        </c:title>
        <c:numFmt formatCode="#,##0" sourceLinked="1"/>
        <c:majorTickMark val="none"/>
        <c:minorTickMark val="none"/>
        <c:tickLblPos val="nextTo"/>
        <c:spPr>
          <a:ln>
            <a:noFill/>
          </a:ln>
        </c:spPr>
        <c:txPr>
          <a:bodyPr/>
          <a:lstStyle/>
          <a:p>
            <a:pPr lvl="0">
              <a:defRPr b="0">
                <a:solidFill>
                  <a:srgbClr val="000000"/>
                </a:solidFill>
                <a:latin typeface="+mn-lt"/>
              </a:defRPr>
            </a:pPr>
            <a:endParaRPr lang="en-US"/>
          </a:p>
        </c:txPr>
        <c:crossAx val="1662850651"/>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1"/>
        <c:ser>
          <c:idx val="0"/>
          <c:order val="0"/>
          <c:tx>
            <c:strRef>
              <c:f>'Canary ABC Carryover wo 40 10 r'!$B$1</c:f>
              <c:strCache>
                <c:ptCount val="1"/>
                <c:pt idx="0">
                  <c:v>OFL</c:v>
                </c:pt>
              </c:strCache>
            </c:strRef>
          </c:tx>
          <c:spPr>
            <a:solidFill>
              <a:srgbClr val="4285F4"/>
            </a:solidFill>
            <a:ln cmpd="sng">
              <a:noFill/>
            </a:ln>
          </c:spPr>
          <c:invertIfNegative val="1"/>
          <c:cat>
            <c:numRef>
              <c:f>'Canary ABC Carryover wo 40 10 r'!$A$2:$A$14</c:f>
              <c:numCache>
                <c:formatCode>General</c:formatCode>
                <c:ptCount val="12"/>
                <c:pt idx="0">
                  <c:v>2025</c:v>
                </c:pt>
                <c:pt idx="1">
                  <c:v>2026</c:v>
                </c:pt>
                <c:pt idx="2">
                  <c:v>2027</c:v>
                </c:pt>
                <c:pt idx="3">
                  <c:v>2028</c:v>
                </c:pt>
                <c:pt idx="4">
                  <c:v>2029</c:v>
                </c:pt>
                <c:pt idx="5">
                  <c:v>2030</c:v>
                </c:pt>
                <c:pt idx="6">
                  <c:v>2031</c:v>
                </c:pt>
                <c:pt idx="7">
                  <c:v>2032</c:v>
                </c:pt>
                <c:pt idx="8">
                  <c:v>2033</c:v>
                </c:pt>
                <c:pt idx="9">
                  <c:v>2034</c:v>
                </c:pt>
                <c:pt idx="10">
                  <c:v>2035</c:v>
                </c:pt>
                <c:pt idx="11">
                  <c:v>2036</c:v>
                </c:pt>
              </c:numCache>
            </c:numRef>
          </c:cat>
          <c:val>
            <c:numRef>
              <c:f>'Canary ABC Carryover wo 40 10 r'!$B$2:$B$14</c:f>
              <c:numCache>
                <c:formatCode>#,##0</c:formatCode>
                <c:ptCount val="12"/>
                <c:pt idx="0">
                  <c:v>646.92999999999995</c:v>
                </c:pt>
                <c:pt idx="1">
                  <c:v>673</c:v>
                </c:pt>
                <c:pt idx="2">
                  <c:v>694</c:v>
                </c:pt>
                <c:pt idx="3">
                  <c:v>720</c:v>
                </c:pt>
                <c:pt idx="4">
                  <c:v>751</c:v>
                </c:pt>
                <c:pt idx="5">
                  <c:v>786</c:v>
                </c:pt>
                <c:pt idx="6">
                  <c:v>820</c:v>
                </c:pt>
                <c:pt idx="7">
                  <c:v>852</c:v>
                </c:pt>
                <c:pt idx="8">
                  <c:v>881</c:v>
                </c:pt>
                <c:pt idx="9">
                  <c:v>905</c:v>
                </c:pt>
                <c:pt idx="10" formatCode="General">
                  <c:v>925</c:v>
                </c:pt>
                <c:pt idx="11" formatCode="General">
                  <c:v>942</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0-C4EA-4310-809D-30AF84492892}"/>
            </c:ext>
          </c:extLst>
        </c:ser>
        <c:ser>
          <c:idx val="1"/>
          <c:order val="1"/>
          <c:tx>
            <c:strRef>
              <c:f>'Canary ABC Carryover wo 40 10 r'!$C$1</c:f>
              <c:strCache>
                <c:ptCount val="1"/>
                <c:pt idx="0">
                  <c:v>ABC</c:v>
                </c:pt>
              </c:strCache>
            </c:strRef>
          </c:tx>
          <c:spPr>
            <a:solidFill>
              <a:srgbClr val="EA4335"/>
            </a:solidFill>
            <a:ln cmpd="sng">
              <a:noFill/>
            </a:ln>
          </c:spPr>
          <c:invertIfNegative val="1"/>
          <c:cat>
            <c:numRef>
              <c:f>'Canary ABC Carryover wo 40 10 r'!$A$2:$A$14</c:f>
              <c:numCache>
                <c:formatCode>General</c:formatCode>
                <c:ptCount val="12"/>
                <c:pt idx="0">
                  <c:v>2025</c:v>
                </c:pt>
                <c:pt idx="1">
                  <c:v>2026</c:v>
                </c:pt>
                <c:pt idx="2">
                  <c:v>2027</c:v>
                </c:pt>
                <c:pt idx="3">
                  <c:v>2028</c:v>
                </c:pt>
                <c:pt idx="4">
                  <c:v>2029</c:v>
                </c:pt>
                <c:pt idx="5">
                  <c:v>2030</c:v>
                </c:pt>
                <c:pt idx="6">
                  <c:v>2031</c:v>
                </c:pt>
                <c:pt idx="7">
                  <c:v>2032</c:v>
                </c:pt>
                <c:pt idx="8">
                  <c:v>2033</c:v>
                </c:pt>
                <c:pt idx="9">
                  <c:v>2034</c:v>
                </c:pt>
                <c:pt idx="10">
                  <c:v>2035</c:v>
                </c:pt>
                <c:pt idx="11">
                  <c:v>2036</c:v>
                </c:pt>
              </c:numCache>
            </c:numRef>
          </c:cat>
          <c:val>
            <c:numRef>
              <c:f>'Canary ABC Carryover wo 40 10 r'!$C$2:$C$14</c:f>
              <c:numCache>
                <c:formatCode>#,##0</c:formatCode>
                <c:ptCount val="12"/>
                <c:pt idx="0">
                  <c:v>604.88</c:v>
                </c:pt>
                <c:pt idx="1">
                  <c:v>626</c:v>
                </c:pt>
                <c:pt idx="2">
                  <c:v>643</c:v>
                </c:pt>
                <c:pt idx="3">
                  <c:v>664</c:v>
                </c:pt>
                <c:pt idx="4">
                  <c:v>689</c:v>
                </c:pt>
                <c:pt idx="5">
                  <c:v>717</c:v>
                </c:pt>
                <c:pt idx="6">
                  <c:v>746</c:v>
                </c:pt>
                <c:pt idx="7">
                  <c:v>771</c:v>
                </c:pt>
                <c:pt idx="8">
                  <c:v>793</c:v>
                </c:pt>
                <c:pt idx="9">
                  <c:v>811</c:v>
                </c:pt>
                <c:pt idx="10" formatCode="General">
                  <c:v>825</c:v>
                </c:pt>
                <c:pt idx="11" formatCode="General">
                  <c:v>835</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1-C4EA-4310-809D-30AF84492892}"/>
            </c:ext>
          </c:extLst>
        </c:ser>
        <c:ser>
          <c:idx val="2"/>
          <c:order val="2"/>
          <c:tx>
            <c:strRef>
              <c:f>'Canary ABC Carryover wo 40 10 r'!$D$1</c:f>
              <c:strCache>
                <c:ptCount val="1"/>
                <c:pt idx="0">
                  <c:v>ACL</c:v>
                </c:pt>
              </c:strCache>
            </c:strRef>
          </c:tx>
          <c:spPr>
            <a:solidFill>
              <a:srgbClr val="FBBC04"/>
            </a:solidFill>
            <a:ln cmpd="sng">
              <a:noFill/>
            </a:ln>
          </c:spPr>
          <c:invertIfNegative val="1"/>
          <c:cat>
            <c:numRef>
              <c:f>'Canary ABC Carryover wo 40 10 r'!$A$2:$A$14</c:f>
              <c:numCache>
                <c:formatCode>General</c:formatCode>
                <c:ptCount val="12"/>
                <c:pt idx="0">
                  <c:v>2025</c:v>
                </c:pt>
                <c:pt idx="1">
                  <c:v>2026</c:v>
                </c:pt>
                <c:pt idx="2">
                  <c:v>2027</c:v>
                </c:pt>
                <c:pt idx="3">
                  <c:v>2028</c:v>
                </c:pt>
                <c:pt idx="4">
                  <c:v>2029</c:v>
                </c:pt>
                <c:pt idx="5">
                  <c:v>2030</c:v>
                </c:pt>
                <c:pt idx="6">
                  <c:v>2031</c:v>
                </c:pt>
                <c:pt idx="7">
                  <c:v>2032</c:v>
                </c:pt>
                <c:pt idx="8">
                  <c:v>2033</c:v>
                </c:pt>
                <c:pt idx="9">
                  <c:v>2034</c:v>
                </c:pt>
                <c:pt idx="10">
                  <c:v>2035</c:v>
                </c:pt>
                <c:pt idx="11">
                  <c:v>2036</c:v>
                </c:pt>
              </c:numCache>
            </c:numRef>
          </c:cat>
          <c:val>
            <c:numRef>
              <c:f>'Canary ABC Carryover wo 40 10 r'!$D$2:$D$14</c:f>
              <c:numCache>
                <c:formatCode>#,##0</c:formatCode>
                <c:ptCount val="12"/>
                <c:pt idx="0">
                  <c:v>571.28</c:v>
                </c:pt>
                <c:pt idx="1">
                  <c:v>626</c:v>
                </c:pt>
                <c:pt idx="2">
                  <c:v>643</c:v>
                </c:pt>
                <c:pt idx="3">
                  <c:v>664</c:v>
                </c:pt>
                <c:pt idx="4">
                  <c:v>640</c:v>
                </c:pt>
                <c:pt idx="5">
                  <c:v>664</c:v>
                </c:pt>
                <c:pt idx="6">
                  <c:v>689</c:v>
                </c:pt>
                <c:pt idx="7">
                  <c:v>714</c:v>
                </c:pt>
                <c:pt idx="8">
                  <c:v>739</c:v>
                </c:pt>
                <c:pt idx="9">
                  <c:v>761</c:v>
                </c:pt>
                <c:pt idx="10" formatCode="General">
                  <c:v>781</c:v>
                </c:pt>
                <c:pt idx="11" formatCode="General">
                  <c:v>797</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2-C4EA-4310-809D-30AF84492892}"/>
            </c:ext>
          </c:extLst>
        </c:ser>
        <c:ser>
          <c:idx val="3"/>
          <c:order val="3"/>
          <c:tx>
            <c:strRef>
              <c:f>'Canary ABC Carryover wo 40 10 r'!$E$1</c:f>
              <c:strCache>
                <c:ptCount val="1"/>
                <c:pt idx="0">
                  <c:v>Mortality*</c:v>
                </c:pt>
              </c:strCache>
            </c:strRef>
          </c:tx>
          <c:spPr>
            <a:solidFill>
              <a:srgbClr val="34A853"/>
            </a:solidFill>
            <a:ln cmpd="sng">
              <a:noFill/>
            </a:ln>
          </c:spPr>
          <c:invertIfNegative val="1"/>
          <c:cat>
            <c:numRef>
              <c:f>'Canary ABC Carryover wo 40 10 r'!$A$2:$A$14</c:f>
              <c:numCache>
                <c:formatCode>General</c:formatCode>
                <c:ptCount val="12"/>
                <c:pt idx="0">
                  <c:v>2025</c:v>
                </c:pt>
                <c:pt idx="1">
                  <c:v>2026</c:v>
                </c:pt>
                <c:pt idx="2">
                  <c:v>2027</c:v>
                </c:pt>
                <c:pt idx="3">
                  <c:v>2028</c:v>
                </c:pt>
                <c:pt idx="4">
                  <c:v>2029</c:v>
                </c:pt>
                <c:pt idx="5">
                  <c:v>2030</c:v>
                </c:pt>
                <c:pt idx="6">
                  <c:v>2031</c:v>
                </c:pt>
                <c:pt idx="7">
                  <c:v>2032</c:v>
                </c:pt>
                <c:pt idx="8">
                  <c:v>2033</c:v>
                </c:pt>
                <c:pt idx="9">
                  <c:v>2034</c:v>
                </c:pt>
                <c:pt idx="10">
                  <c:v>2035</c:v>
                </c:pt>
                <c:pt idx="11">
                  <c:v>2036</c:v>
                </c:pt>
              </c:numCache>
            </c:numRef>
          </c:cat>
          <c:val>
            <c:numRef>
              <c:f>'Canary ABC Carryover wo 40 10 r'!$E$2:$E$14</c:f>
              <c:numCache>
                <c:formatCode>General</c:formatCode>
                <c:ptCount val="12"/>
                <c:pt idx="0">
                  <c:v>505</c:v>
                </c:pt>
                <c:pt idx="1">
                  <c:v>402</c:v>
                </c:pt>
                <c:pt idx="2">
                  <c:v>529</c:v>
                </c:pt>
                <c:pt idx="3">
                  <c:v>716</c:v>
                </c:pt>
                <c:pt idx="4">
                  <c:v>584</c:v>
                </c:pt>
                <c:pt idx="5">
                  <c:v>437</c:v>
                </c:pt>
                <c:pt idx="6">
                  <c:v>662</c:v>
                </c:pt>
                <c:pt idx="7">
                  <c:v>424</c:v>
                </c:pt>
                <c:pt idx="8">
                  <c:v>784</c:v>
                </c:pt>
                <c:pt idx="9">
                  <c:v>797</c:v>
                </c:pt>
                <c:pt idx="10">
                  <c:v>604</c:v>
                </c:pt>
                <c:pt idx="11">
                  <c:v>674</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3-C4EA-4310-809D-30AF84492892}"/>
            </c:ext>
          </c:extLst>
        </c:ser>
        <c:ser>
          <c:idx val="4"/>
          <c:order val="4"/>
          <c:tx>
            <c:strRef>
              <c:f>'Canary ABC Carryover wo 40 10 r'!$K$1</c:f>
              <c:strCache>
                <c:ptCount val="1"/>
                <c:pt idx="0">
                  <c:v>ABC w/ Carryover</c:v>
                </c:pt>
              </c:strCache>
            </c:strRef>
          </c:tx>
          <c:spPr>
            <a:solidFill>
              <a:srgbClr val="FF6D01"/>
            </a:solidFill>
            <a:ln cmpd="sng">
              <a:noFill/>
            </a:ln>
          </c:spPr>
          <c:invertIfNegative val="1"/>
          <c:cat>
            <c:numRef>
              <c:f>'Canary ABC Carryover wo 40 10 r'!$A$2:$A$14</c:f>
              <c:numCache>
                <c:formatCode>General</c:formatCode>
                <c:ptCount val="12"/>
                <c:pt idx="0">
                  <c:v>2025</c:v>
                </c:pt>
                <c:pt idx="1">
                  <c:v>2026</c:v>
                </c:pt>
                <c:pt idx="2">
                  <c:v>2027</c:v>
                </c:pt>
                <c:pt idx="3">
                  <c:v>2028</c:v>
                </c:pt>
                <c:pt idx="4">
                  <c:v>2029</c:v>
                </c:pt>
                <c:pt idx="5">
                  <c:v>2030</c:v>
                </c:pt>
                <c:pt idx="6">
                  <c:v>2031</c:v>
                </c:pt>
                <c:pt idx="7">
                  <c:v>2032</c:v>
                </c:pt>
                <c:pt idx="8">
                  <c:v>2033</c:v>
                </c:pt>
                <c:pt idx="9">
                  <c:v>2034</c:v>
                </c:pt>
                <c:pt idx="10">
                  <c:v>2035</c:v>
                </c:pt>
                <c:pt idx="11">
                  <c:v>2036</c:v>
                </c:pt>
              </c:numCache>
            </c:numRef>
          </c:cat>
          <c:val>
            <c:numRef>
              <c:f>'Canary ABC Carryover wo 40 10 r'!$K$2:$K$12</c:f>
              <c:numCache>
                <c:formatCode>General</c:formatCode>
                <c:ptCount val="10"/>
                <c:pt idx="2" formatCode="#,##0">
                  <c:v>694</c:v>
                </c:pt>
                <c:pt idx="3" formatCode="#,##0">
                  <c:v>720</c:v>
                </c:pt>
                <c:pt idx="4" formatCode="#,##0">
                  <c:v>751</c:v>
                </c:pt>
                <c:pt idx="5" formatCode="#,##0">
                  <c:v>717</c:v>
                </c:pt>
                <c:pt idx="6" formatCode="#,##0">
                  <c:v>802</c:v>
                </c:pt>
                <c:pt idx="7" formatCode="#,##0">
                  <c:v>852</c:v>
                </c:pt>
                <c:pt idx="8" formatCode="#,##0">
                  <c:v>820</c:v>
                </c:pt>
                <c:pt idx="9" formatCode="#,##0">
                  <c:v>905</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4-C4EA-4310-809D-30AF84492892}"/>
            </c:ext>
          </c:extLst>
        </c:ser>
        <c:ser>
          <c:idx val="5"/>
          <c:order val="5"/>
          <c:tx>
            <c:strRef>
              <c:f>'Canary ABC Carryover wo 40 10 r'!$L$1</c:f>
              <c:strCache>
                <c:ptCount val="1"/>
                <c:pt idx="0">
                  <c:v>ACL w/Carryover</c:v>
                </c:pt>
              </c:strCache>
            </c:strRef>
          </c:tx>
          <c:spPr>
            <a:solidFill>
              <a:srgbClr val="46BDC6"/>
            </a:solidFill>
            <a:ln cmpd="sng">
              <a:noFill/>
            </a:ln>
          </c:spPr>
          <c:invertIfNegative val="1"/>
          <c:cat>
            <c:numRef>
              <c:f>'Canary ABC Carryover wo 40 10 r'!$A$2:$A$14</c:f>
              <c:numCache>
                <c:formatCode>General</c:formatCode>
                <c:ptCount val="12"/>
                <c:pt idx="0">
                  <c:v>2025</c:v>
                </c:pt>
                <c:pt idx="1">
                  <c:v>2026</c:v>
                </c:pt>
                <c:pt idx="2">
                  <c:v>2027</c:v>
                </c:pt>
                <c:pt idx="3">
                  <c:v>2028</c:v>
                </c:pt>
                <c:pt idx="4">
                  <c:v>2029</c:v>
                </c:pt>
                <c:pt idx="5">
                  <c:v>2030</c:v>
                </c:pt>
                <c:pt idx="6">
                  <c:v>2031</c:v>
                </c:pt>
                <c:pt idx="7">
                  <c:v>2032</c:v>
                </c:pt>
                <c:pt idx="8">
                  <c:v>2033</c:v>
                </c:pt>
                <c:pt idx="9">
                  <c:v>2034</c:v>
                </c:pt>
                <c:pt idx="10">
                  <c:v>2035</c:v>
                </c:pt>
                <c:pt idx="11">
                  <c:v>2036</c:v>
                </c:pt>
              </c:numCache>
            </c:numRef>
          </c:cat>
          <c:val>
            <c:numRef>
              <c:f>'Canary ABC Carryover wo 40 10 r'!$L$2:$L$12</c:f>
              <c:numCache>
                <c:formatCode>General</c:formatCode>
                <c:ptCount val="10"/>
                <c:pt idx="2" formatCode="#,##0">
                  <c:v>694</c:v>
                </c:pt>
                <c:pt idx="3" formatCode="#,##0">
                  <c:v>720</c:v>
                </c:pt>
                <c:pt idx="4" formatCode="#,##0">
                  <c:v>751</c:v>
                </c:pt>
                <c:pt idx="5" formatCode="#,##0">
                  <c:v>664</c:v>
                </c:pt>
                <c:pt idx="6" formatCode="#,##0">
                  <c:v>802</c:v>
                </c:pt>
                <c:pt idx="7" formatCode="#,##0">
                  <c:v>852</c:v>
                </c:pt>
                <c:pt idx="8" formatCode="#,##0">
                  <c:v>820</c:v>
                </c:pt>
                <c:pt idx="9" formatCode="#,##0">
                  <c:v>905</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5-C4EA-4310-809D-30AF84492892}"/>
            </c:ext>
          </c:extLst>
        </c:ser>
        <c:dLbls>
          <c:showLegendKey val="0"/>
          <c:showVal val="0"/>
          <c:showCatName val="0"/>
          <c:showSerName val="0"/>
          <c:showPercent val="0"/>
          <c:showBubbleSize val="0"/>
        </c:dLbls>
        <c:gapWidth val="150"/>
        <c:axId val="2078743884"/>
        <c:axId val="1647127243"/>
      </c:barChart>
      <c:catAx>
        <c:axId val="2078743884"/>
        <c:scaling>
          <c:orientation val="minMax"/>
        </c:scaling>
        <c:delete val="0"/>
        <c:axPos val="b"/>
        <c:title>
          <c:tx>
            <c:rich>
              <a:bodyPr/>
              <a:lstStyle/>
              <a:p>
                <a:pPr lvl="0">
                  <a:defRPr b="0">
                    <a:solidFill>
                      <a:srgbClr val="000000"/>
                    </a:solidFill>
                    <a:latin typeface="+mn-lt"/>
                  </a:defRPr>
                </a:pPr>
                <a:r>
                  <a:rPr lang="en-US" b="0">
                    <a:solidFill>
                      <a:srgbClr val="000000"/>
                    </a:solidFill>
                    <a:latin typeface="+mn-lt"/>
                  </a:rPr>
                  <a:t>Year</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endParaRPr lang="en-US"/>
          </a:p>
        </c:txPr>
        <c:crossAx val="1647127243"/>
        <c:crosses val="autoZero"/>
        <c:auto val="1"/>
        <c:lblAlgn val="ctr"/>
        <c:lblOffset val="100"/>
        <c:noMultiLvlLbl val="1"/>
      </c:catAx>
      <c:valAx>
        <c:axId val="1647127243"/>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lang="en-US" b="0">
                    <a:solidFill>
                      <a:srgbClr val="000000"/>
                    </a:solidFill>
                    <a:latin typeface="+mn-lt"/>
                  </a:rPr>
                  <a:t>Metric Tons</a:t>
                </a:r>
              </a:p>
            </c:rich>
          </c:tx>
          <c:overlay val="0"/>
        </c:title>
        <c:numFmt formatCode="#,##0" sourceLinked="1"/>
        <c:majorTickMark val="none"/>
        <c:minorTickMark val="none"/>
        <c:tickLblPos val="nextTo"/>
        <c:spPr>
          <a:ln>
            <a:noFill/>
          </a:ln>
        </c:spPr>
        <c:txPr>
          <a:bodyPr/>
          <a:lstStyle/>
          <a:p>
            <a:pPr lvl="0">
              <a:defRPr b="0">
                <a:solidFill>
                  <a:srgbClr val="000000"/>
                </a:solidFill>
                <a:latin typeface="+mn-lt"/>
              </a:defRPr>
            </a:pPr>
            <a:endParaRPr lang="en-US"/>
          </a:p>
        </c:txPr>
        <c:crossAx val="2078743884"/>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1"/>
        <c:ser>
          <c:idx val="0"/>
          <c:order val="0"/>
          <c:tx>
            <c:strRef>
              <c:f>'Canary ABC Carryover with 40-10'!$B$1</c:f>
              <c:strCache>
                <c:ptCount val="1"/>
                <c:pt idx="0">
                  <c:v>OFL</c:v>
                </c:pt>
              </c:strCache>
            </c:strRef>
          </c:tx>
          <c:spPr>
            <a:solidFill>
              <a:srgbClr val="4285F4"/>
            </a:solidFill>
            <a:ln cmpd="sng">
              <a:noFill/>
            </a:ln>
          </c:spPr>
          <c:invertIfNegative val="1"/>
          <c:cat>
            <c:numRef>
              <c:f>'Canary ABC Carryover with 40-10'!$A$2:$A$14</c:f>
              <c:numCache>
                <c:formatCode>General</c:formatCode>
                <c:ptCount val="12"/>
                <c:pt idx="0">
                  <c:v>2025</c:v>
                </c:pt>
                <c:pt idx="1">
                  <c:v>2026</c:v>
                </c:pt>
                <c:pt idx="2">
                  <c:v>2027</c:v>
                </c:pt>
                <c:pt idx="3">
                  <c:v>2028</c:v>
                </c:pt>
                <c:pt idx="4">
                  <c:v>2029</c:v>
                </c:pt>
                <c:pt idx="5">
                  <c:v>2030</c:v>
                </c:pt>
                <c:pt idx="6">
                  <c:v>2031</c:v>
                </c:pt>
                <c:pt idx="7">
                  <c:v>2032</c:v>
                </c:pt>
                <c:pt idx="8">
                  <c:v>2033</c:v>
                </c:pt>
                <c:pt idx="9">
                  <c:v>2034</c:v>
                </c:pt>
                <c:pt idx="10">
                  <c:v>2035</c:v>
                </c:pt>
                <c:pt idx="11">
                  <c:v>2036</c:v>
                </c:pt>
              </c:numCache>
            </c:numRef>
          </c:cat>
          <c:val>
            <c:numRef>
              <c:f>'Canary ABC Carryover with 40-10'!$B$2:$B$15</c:f>
              <c:numCache>
                <c:formatCode>#,##0</c:formatCode>
                <c:ptCount val="13"/>
                <c:pt idx="0">
                  <c:v>646.92999999999995</c:v>
                </c:pt>
                <c:pt idx="1">
                  <c:v>673</c:v>
                </c:pt>
                <c:pt idx="2">
                  <c:v>694</c:v>
                </c:pt>
                <c:pt idx="3">
                  <c:v>720</c:v>
                </c:pt>
                <c:pt idx="4">
                  <c:v>751</c:v>
                </c:pt>
                <c:pt idx="5">
                  <c:v>786</c:v>
                </c:pt>
                <c:pt idx="6">
                  <c:v>820</c:v>
                </c:pt>
                <c:pt idx="7">
                  <c:v>852</c:v>
                </c:pt>
                <c:pt idx="8">
                  <c:v>881</c:v>
                </c:pt>
                <c:pt idx="9">
                  <c:v>905</c:v>
                </c:pt>
                <c:pt idx="10" formatCode="General">
                  <c:v>925</c:v>
                </c:pt>
                <c:pt idx="11" formatCode="General">
                  <c:v>942</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0-74D1-4962-9E7E-CD06C023FC77}"/>
            </c:ext>
          </c:extLst>
        </c:ser>
        <c:ser>
          <c:idx val="1"/>
          <c:order val="1"/>
          <c:tx>
            <c:strRef>
              <c:f>'Canary ABC Carryover with 40-10'!$C$1</c:f>
              <c:strCache>
                <c:ptCount val="1"/>
                <c:pt idx="0">
                  <c:v>ABC</c:v>
                </c:pt>
              </c:strCache>
            </c:strRef>
          </c:tx>
          <c:spPr>
            <a:solidFill>
              <a:srgbClr val="EA4335"/>
            </a:solidFill>
            <a:ln cmpd="sng">
              <a:noFill/>
            </a:ln>
          </c:spPr>
          <c:invertIfNegative val="1"/>
          <c:cat>
            <c:numRef>
              <c:f>'Canary ABC Carryover with 40-10'!$A$2:$A$14</c:f>
              <c:numCache>
                <c:formatCode>General</c:formatCode>
                <c:ptCount val="12"/>
                <c:pt idx="0">
                  <c:v>2025</c:v>
                </c:pt>
                <c:pt idx="1">
                  <c:v>2026</c:v>
                </c:pt>
                <c:pt idx="2">
                  <c:v>2027</c:v>
                </c:pt>
                <c:pt idx="3">
                  <c:v>2028</c:v>
                </c:pt>
                <c:pt idx="4">
                  <c:v>2029</c:v>
                </c:pt>
                <c:pt idx="5">
                  <c:v>2030</c:v>
                </c:pt>
                <c:pt idx="6">
                  <c:v>2031</c:v>
                </c:pt>
                <c:pt idx="7">
                  <c:v>2032</c:v>
                </c:pt>
                <c:pt idx="8">
                  <c:v>2033</c:v>
                </c:pt>
                <c:pt idx="9">
                  <c:v>2034</c:v>
                </c:pt>
                <c:pt idx="10">
                  <c:v>2035</c:v>
                </c:pt>
                <c:pt idx="11">
                  <c:v>2036</c:v>
                </c:pt>
              </c:numCache>
            </c:numRef>
          </c:cat>
          <c:val>
            <c:numRef>
              <c:f>'Canary ABC Carryover with 40-10'!$C$2:$C$15</c:f>
              <c:numCache>
                <c:formatCode>#,##0</c:formatCode>
                <c:ptCount val="13"/>
                <c:pt idx="0">
                  <c:v>604.88</c:v>
                </c:pt>
                <c:pt idx="1">
                  <c:v>626</c:v>
                </c:pt>
                <c:pt idx="2">
                  <c:v>643</c:v>
                </c:pt>
                <c:pt idx="3">
                  <c:v>664</c:v>
                </c:pt>
                <c:pt idx="4">
                  <c:v>689</c:v>
                </c:pt>
                <c:pt idx="5">
                  <c:v>717</c:v>
                </c:pt>
                <c:pt idx="6">
                  <c:v>746</c:v>
                </c:pt>
                <c:pt idx="7">
                  <c:v>771</c:v>
                </c:pt>
                <c:pt idx="8">
                  <c:v>793</c:v>
                </c:pt>
                <c:pt idx="9">
                  <c:v>811</c:v>
                </c:pt>
                <c:pt idx="10" formatCode="General">
                  <c:v>825</c:v>
                </c:pt>
                <c:pt idx="11" formatCode="General">
                  <c:v>835</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1-74D1-4962-9E7E-CD06C023FC77}"/>
            </c:ext>
          </c:extLst>
        </c:ser>
        <c:ser>
          <c:idx val="2"/>
          <c:order val="2"/>
          <c:tx>
            <c:strRef>
              <c:f>'Canary ABC Carryover with 40-10'!$D$1</c:f>
              <c:strCache>
                <c:ptCount val="1"/>
                <c:pt idx="0">
                  <c:v>ACL</c:v>
                </c:pt>
              </c:strCache>
            </c:strRef>
          </c:tx>
          <c:spPr>
            <a:solidFill>
              <a:srgbClr val="FBBC04"/>
            </a:solidFill>
            <a:ln cmpd="sng">
              <a:noFill/>
            </a:ln>
          </c:spPr>
          <c:invertIfNegative val="1"/>
          <c:cat>
            <c:numRef>
              <c:f>'Canary ABC Carryover with 40-10'!$A$2:$A$14</c:f>
              <c:numCache>
                <c:formatCode>General</c:formatCode>
                <c:ptCount val="12"/>
                <c:pt idx="0">
                  <c:v>2025</c:v>
                </c:pt>
                <c:pt idx="1">
                  <c:v>2026</c:v>
                </c:pt>
                <c:pt idx="2">
                  <c:v>2027</c:v>
                </c:pt>
                <c:pt idx="3">
                  <c:v>2028</c:v>
                </c:pt>
                <c:pt idx="4">
                  <c:v>2029</c:v>
                </c:pt>
                <c:pt idx="5">
                  <c:v>2030</c:v>
                </c:pt>
                <c:pt idx="6">
                  <c:v>2031</c:v>
                </c:pt>
                <c:pt idx="7">
                  <c:v>2032</c:v>
                </c:pt>
                <c:pt idx="8">
                  <c:v>2033</c:v>
                </c:pt>
                <c:pt idx="9">
                  <c:v>2034</c:v>
                </c:pt>
                <c:pt idx="10">
                  <c:v>2035</c:v>
                </c:pt>
                <c:pt idx="11">
                  <c:v>2036</c:v>
                </c:pt>
              </c:numCache>
            </c:numRef>
          </c:cat>
          <c:val>
            <c:numRef>
              <c:f>'Canary ABC Carryover with 40-10'!$D$2:$D$14</c:f>
              <c:numCache>
                <c:formatCode>#,##0</c:formatCode>
                <c:ptCount val="12"/>
                <c:pt idx="0">
                  <c:v>571.28</c:v>
                </c:pt>
                <c:pt idx="1">
                  <c:v>626</c:v>
                </c:pt>
                <c:pt idx="2">
                  <c:v>643</c:v>
                </c:pt>
                <c:pt idx="3">
                  <c:v>664</c:v>
                </c:pt>
                <c:pt idx="4">
                  <c:v>640</c:v>
                </c:pt>
                <c:pt idx="5">
                  <c:v>664</c:v>
                </c:pt>
                <c:pt idx="6">
                  <c:v>689</c:v>
                </c:pt>
                <c:pt idx="7">
                  <c:v>714</c:v>
                </c:pt>
                <c:pt idx="8">
                  <c:v>739</c:v>
                </c:pt>
                <c:pt idx="9">
                  <c:v>761</c:v>
                </c:pt>
                <c:pt idx="10" formatCode="General">
                  <c:v>781</c:v>
                </c:pt>
                <c:pt idx="11" formatCode="General">
                  <c:v>797</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2-74D1-4962-9E7E-CD06C023FC77}"/>
            </c:ext>
          </c:extLst>
        </c:ser>
        <c:ser>
          <c:idx val="3"/>
          <c:order val="3"/>
          <c:tx>
            <c:strRef>
              <c:f>'Canary ACL Carryover'!$E$1</c:f>
              <c:strCache>
                <c:ptCount val="1"/>
                <c:pt idx="0">
                  <c:v>Mortality*</c:v>
                </c:pt>
              </c:strCache>
            </c:strRef>
          </c:tx>
          <c:spPr>
            <a:solidFill>
              <a:srgbClr val="34A853"/>
            </a:solidFill>
            <a:ln cmpd="sng">
              <a:noFill/>
            </a:ln>
          </c:spPr>
          <c:invertIfNegative val="1"/>
          <c:cat>
            <c:numRef>
              <c:f>'Canary ABC Carryover with 40-10'!$A$2:$A$14</c:f>
              <c:numCache>
                <c:formatCode>General</c:formatCode>
                <c:ptCount val="12"/>
                <c:pt idx="0">
                  <c:v>2025</c:v>
                </c:pt>
                <c:pt idx="1">
                  <c:v>2026</c:v>
                </c:pt>
                <c:pt idx="2">
                  <c:v>2027</c:v>
                </c:pt>
                <c:pt idx="3">
                  <c:v>2028</c:v>
                </c:pt>
                <c:pt idx="4">
                  <c:v>2029</c:v>
                </c:pt>
                <c:pt idx="5">
                  <c:v>2030</c:v>
                </c:pt>
                <c:pt idx="6">
                  <c:v>2031</c:v>
                </c:pt>
                <c:pt idx="7">
                  <c:v>2032</c:v>
                </c:pt>
                <c:pt idx="8">
                  <c:v>2033</c:v>
                </c:pt>
                <c:pt idx="9">
                  <c:v>2034</c:v>
                </c:pt>
                <c:pt idx="10">
                  <c:v>2035</c:v>
                </c:pt>
                <c:pt idx="11">
                  <c:v>2036</c:v>
                </c:pt>
              </c:numCache>
            </c:numRef>
          </c:cat>
          <c:val>
            <c:numRef>
              <c:f>'Canary ACL Carryover'!$E$2:$E$13</c:f>
              <c:numCache>
                <c:formatCode>0</c:formatCode>
                <c:ptCount val="12"/>
                <c:pt idx="0">
                  <c:v>354</c:v>
                </c:pt>
                <c:pt idx="1">
                  <c:v>350</c:v>
                </c:pt>
                <c:pt idx="2">
                  <c:v>484</c:v>
                </c:pt>
                <c:pt idx="3">
                  <c:v>501</c:v>
                </c:pt>
                <c:pt idx="4">
                  <c:v>501</c:v>
                </c:pt>
                <c:pt idx="5">
                  <c:v>562</c:v>
                </c:pt>
                <c:pt idx="6">
                  <c:v>553</c:v>
                </c:pt>
                <c:pt idx="7">
                  <c:v>456</c:v>
                </c:pt>
                <c:pt idx="8">
                  <c:v>646</c:v>
                </c:pt>
                <c:pt idx="9">
                  <c:v>423</c:v>
                </c:pt>
                <c:pt idx="10">
                  <c:v>621</c:v>
                </c:pt>
                <c:pt idx="11">
                  <c:v>755</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3-74D1-4962-9E7E-CD06C023FC77}"/>
            </c:ext>
          </c:extLst>
        </c:ser>
        <c:ser>
          <c:idx val="4"/>
          <c:order val="4"/>
          <c:tx>
            <c:strRef>
              <c:f>'Canary ACL Carryover'!$K$1</c:f>
              <c:strCache>
                <c:ptCount val="1"/>
                <c:pt idx="0">
                  <c:v>ACL w/ Carryover</c:v>
                </c:pt>
              </c:strCache>
            </c:strRef>
          </c:tx>
          <c:spPr>
            <a:solidFill>
              <a:srgbClr val="FF6D01"/>
            </a:solidFill>
            <a:ln cmpd="sng">
              <a:noFill/>
            </a:ln>
          </c:spPr>
          <c:invertIfNegative val="1"/>
          <c:cat>
            <c:numRef>
              <c:f>'Canary ABC Carryover with 40-10'!$A$2:$A$14</c:f>
              <c:numCache>
                <c:formatCode>General</c:formatCode>
                <c:ptCount val="12"/>
                <c:pt idx="0">
                  <c:v>2025</c:v>
                </c:pt>
                <c:pt idx="1">
                  <c:v>2026</c:v>
                </c:pt>
                <c:pt idx="2">
                  <c:v>2027</c:v>
                </c:pt>
                <c:pt idx="3">
                  <c:v>2028</c:v>
                </c:pt>
                <c:pt idx="4">
                  <c:v>2029</c:v>
                </c:pt>
                <c:pt idx="5">
                  <c:v>2030</c:v>
                </c:pt>
                <c:pt idx="6">
                  <c:v>2031</c:v>
                </c:pt>
                <c:pt idx="7">
                  <c:v>2032</c:v>
                </c:pt>
                <c:pt idx="8">
                  <c:v>2033</c:v>
                </c:pt>
                <c:pt idx="9">
                  <c:v>2034</c:v>
                </c:pt>
                <c:pt idx="10">
                  <c:v>2035</c:v>
                </c:pt>
                <c:pt idx="11">
                  <c:v>2036</c:v>
                </c:pt>
              </c:numCache>
            </c:numRef>
          </c:cat>
          <c:val>
            <c:numRef>
              <c:f>'Canary ACL Carryover'!$K$2:$K$13</c:f>
              <c:numCache>
                <c:formatCode>0</c:formatCode>
                <c:ptCount val="12"/>
                <c:pt idx="2">
                  <c:v>643</c:v>
                </c:pt>
                <c:pt idx="3">
                  <c:v>664</c:v>
                </c:pt>
                <c:pt idx="4">
                  <c:v>689</c:v>
                </c:pt>
                <c:pt idx="5">
                  <c:v>717</c:v>
                </c:pt>
                <c:pt idx="6">
                  <c:v>746</c:v>
                </c:pt>
                <c:pt idx="7">
                  <c:v>771</c:v>
                </c:pt>
                <c:pt idx="8">
                  <c:v>793</c:v>
                </c:pt>
                <c:pt idx="9">
                  <c:v>811</c:v>
                </c:pt>
                <c:pt idx="10">
                  <c:v>825</c:v>
                </c:pt>
                <c:pt idx="11">
                  <c:v>835</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4-74D1-4962-9E7E-CD06C023FC77}"/>
            </c:ext>
          </c:extLst>
        </c:ser>
        <c:dLbls>
          <c:showLegendKey val="0"/>
          <c:showVal val="0"/>
          <c:showCatName val="0"/>
          <c:showSerName val="0"/>
          <c:showPercent val="0"/>
          <c:showBubbleSize val="0"/>
        </c:dLbls>
        <c:gapWidth val="150"/>
        <c:axId val="1870925241"/>
        <c:axId val="1476812595"/>
      </c:barChart>
      <c:catAx>
        <c:axId val="1870925241"/>
        <c:scaling>
          <c:orientation val="minMax"/>
        </c:scaling>
        <c:delete val="0"/>
        <c:axPos val="b"/>
        <c:title>
          <c:tx>
            <c:rich>
              <a:bodyPr/>
              <a:lstStyle/>
              <a:p>
                <a:pPr lvl="0">
                  <a:defRPr b="0">
                    <a:solidFill>
                      <a:srgbClr val="000000"/>
                    </a:solidFill>
                    <a:latin typeface="+mn-lt"/>
                  </a:defRPr>
                </a:pPr>
                <a:r>
                  <a:rPr lang="en-US" b="0">
                    <a:solidFill>
                      <a:srgbClr val="000000"/>
                    </a:solidFill>
                    <a:latin typeface="+mn-lt"/>
                  </a:rPr>
                  <a:t>Year</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endParaRPr lang="en-US"/>
          </a:p>
        </c:txPr>
        <c:crossAx val="1476812595"/>
        <c:crosses val="autoZero"/>
        <c:auto val="1"/>
        <c:lblAlgn val="ctr"/>
        <c:lblOffset val="100"/>
        <c:noMultiLvlLbl val="1"/>
      </c:catAx>
      <c:valAx>
        <c:axId val="1476812595"/>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lang="en-US" b="0">
                    <a:solidFill>
                      <a:srgbClr val="000000"/>
                    </a:solidFill>
                    <a:latin typeface="+mn-lt"/>
                  </a:rPr>
                  <a:t>Metric tons</a:t>
                </a:r>
              </a:p>
            </c:rich>
          </c:tx>
          <c:overlay val="0"/>
        </c:title>
        <c:numFmt formatCode="#,##0" sourceLinked="1"/>
        <c:majorTickMark val="none"/>
        <c:minorTickMark val="none"/>
        <c:tickLblPos val="nextTo"/>
        <c:spPr>
          <a:ln>
            <a:noFill/>
          </a:ln>
        </c:spPr>
        <c:txPr>
          <a:bodyPr/>
          <a:lstStyle/>
          <a:p>
            <a:pPr lvl="0">
              <a:defRPr b="0">
                <a:solidFill>
                  <a:srgbClr val="000000"/>
                </a:solidFill>
                <a:latin typeface="+mn-lt"/>
              </a:defRPr>
            </a:pPr>
            <a:endParaRPr lang="en-US"/>
          </a:p>
        </c:txPr>
        <c:crossAx val="1870925241"/>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1"/>
        <c:ser>
          <c:idx val="0"/>
          <c:order val="0"/>
          <c:tx>
            <c:strRef>
              <c:f>'Shortspine ABC Carryover'!$B$1</c:f>
              <c:strCache>
                <c:ptCount val="1"/>
                <c:pt idx="0">
                  <c:v>OFL</c:v>
                </c:pt>
              </c:strCache>
            </c:strRef>
          </c:tx>
          <c:spPr>
            <a:solidFill>
              <a:srgbClr val="4285F4"/>
            </a:solidFill>
            <a:ln cmpd="sng">
              <a:noFill/>
            </a:ln>
          </c:spPr>
          <c:invertIfNegative val="1"/>
          <c:cat>
            <c:numRef>
              <c:f>'Shortspine ABC Carryover'!$A$2:$A$13</c:f>
              <c:numCache>
                <c:formatCode>General</c:formatCode>
                <c:ptCount val="12"/>
                <c:pt idx="0">
                  <c:v>2025</c:v>
                </c:pt>
                <c:pt idx="1">
                  <c:v>2026</c:v>
                </c:pt>
                <c:pt idx="2">
                  <c:v>2027</c:v>
                </c:pt>
                <c:pt idx="3">
                  <c:v>2028</c:v>
                </c:pt>
                <c:pt idx="4">
                  <c:v>2029</c:v>
                </c:pt>
                <c:pt idx="5">
                  <c:v>2030</c:v>
                </c:pt>
                <c:pt idx="6">
                  <c:v>2031</c:v>
                </c:pt>
                <c:pt idx="7">
                  <c:v>2032</c:v>
                </c:pt>
                <c:pt idx="8">
                  <c:v>2033</c:v>
                </c:pt>
                <c:pt idx="9">
                  <c:v>2034</c:v>
                </c:pt>
                <c:pt idx="10">
                  <c:v>2035</c:v>
                </c:pt>
                <c:pt idx="11">
                  <c:v>2036</c:v>
                </c:pt>
              </c:numCache>
            </c:numRef>
          </c:cat>
          <c:val>
            <c:numRef>
              <c:f>'Shortspine ABC Carryover'!$B$2:$B$13</c:f>
              <c:numCache>
                <c:formatCode>#,##0</c:formatCode>
                <c:ptCount val="12"/>
                <c:pt idx="0">
                  <c:v>940</c:v>
                </c:pt>
                <c:pt idx="1">
                  <c:v>970</c:v>
                </c:pt>
                <c:pt idx="2">
                  <c:v>994</c:v>
                </c:pt>
                <c:pt idx="3">
                  <c:v>1013</c:v>
                </c:pt>
                <c:pt idx="4">
                  <c:v>1032</c:v>
                </c:pt>
                <c:pt idx="5">
                  <c:v>1050</c:v>
                </c:pt>
                <c:pt idx="6">
                  <c:v>1067</c:v>
                </c:pt>
                <c:pt idx="7">
                  <c:v>1084</c:v>
                </c:pt>
                <c:pt idx="8">
                  <c:v>1099</c:v>
                </c:pt>
                <c:pt idx="9">
                  <c:v>1114</c:v>
                </c:pt>
                <c:pt idx="10" formatCode="General">
                  <c:v>1128</c:v>
                </c:pt>
                <c:pt idx="11" formatCode="General">
                  <c:v>1142</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0-6D43-4910-A21E-ABBF6B918CFA}"/>
            </c:ext>
          </c:extLst>
        </c:ser>
        <c:ser>
          <c:idx val="1"/>
          <c:order val="1"/>
          <c:tx>
            <c:strRef>
              <c:f>'Shortspine ABC Carryover'!$C$1</c:f>
              <c:strCache>
                <c:ptCount val="1"/>
                <c:pt idx="0">
                  <c:v>ABC</c:v>
                </c:pt>
              </c:strCache>
            </c:strRef>
          </c:tx>
          <c:spPr>
            <a:solidFill>
              <a:srgbClr val="EA4335"/>
            </a:solidFill>
            <a:ln cmpd="sng">
              <a:noFill/>
            </a:ln>
          </c:spPr>
          <c:invertIfNegative val="1"/>
          <c:cat>
            <c:numRef>
              <c:f>'Shortspine ABC Carryover'!$A$2:$A$13</c:f>
              <c:numCache>
                <c:formatCode>General</c:formatCode>
                <c:ptCount val="12"/>
                <c:pt idx="0">
                  <c:v>2025</c:v>
                </c:pt>
                <c:pt idx="1">
                  <c:v>2026</c:v>
                </c:pt>
                <c:pt idx="2">
                  <c:v>2027</c:v>
                </c:pt>
                <c:pt idx="3">
                  <c:v>2028</c:v>
                </c:pt>
                <c:pt idx="4">
                  <c:v>2029</c:v>
                </c:pt>
                <c:pt idx="5">
                  <c:v>2030</c:v>
                </c:pt>
                <c:pt idx="6">
                  <c:v>2031</c:v>
                </c:pt>
                <c:pt idx="7">
                  <c:v>2032</c:v>
                </c:pt>
                <c:pt idx="8">
                  <c:v>2033</c:v>
                </c:pt>
                <c:pt idx="9">
                  <c:v>2034</c:v>
                </c:pt>
                <c:pt idx="10">
                  <c:v>2035</c:v>
                </c:pt>
                <c:pt idx="11">
                  <c:v>2036</c:v>
                </c:pt>
              </c:numCache>
            </c:numRef>
          </c:cat>
          <c:val>
            <c:numRef>
              <c:f>'Shortspine ABC Carryover'!$C$2:$C$13</c:f>
              <c:numCache>
                <c:formatCode>#,##0</c:formatCode>
                <c:ptCount val="12"/>
                <c:pt idx="0">
                  <c:v>821</c:v>
                </c:pt>
                <c:pt idx="1">
                  <c:v>902</c:v>
                </c:pt>
                <c:pt idx="2">
                  <c:v>902</c:v>
                </c:pt>
                <c:pt idx="3">
                  <c:v>902</c:v>
                </c:pt>
                <c:pt idx="4">
                  <c:v>868</c:v>
                </c:pt>
                <c:pt idx="5">
                  <c:v>874</c:v>
                </c:pt>
                <c:pt idx="6">
                  <c:v>881</c:v>
                </c:pt>
                <c:pt idx="7">
                  <c:v>886</c:v>
                </c:pt>
                <c:pt idx="8">
                  <c:v>890</c:v>
                </c:pt>
                <c:pt idx="9">
                  <c:v>895</c:v>
                </c:pt>
                <c:pt idx="10" formatCode="General">
                  <c:v>897</c:v>
                </c:pt>
                <c:pt idx="11" formatCode="General">
                  <c:v>900</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1-6D43-4910-A21E-ABBF6B918CFA}"/>
            </c:ext>
          </c:extLst>
        </c:ser>
        <c:ser>
          <c:idx val="2"/>
          <c:order val="2"/>
          <c:tx>
            <c:strRef>
              <c:f>'Shortspine ABC Carryover'!$D$1</c:f>
              <c:strCache>
                <c:ptCount val="1"/>
                <c:pt idx="0">
                  <c:v>ACL</c:v>
                </c:pt>
              </c:strCache>
            </c:strRef>
          </c:tx>
          <c:spPr>
            <a:solidFill>
              <a:srgbClr val="FBBC04"/>
            </a:solidFill>
            <a:ln cmpd="sng">
              <a:noFill/>
            </a:ln>
          </c:spPr>
          <c:invertIfNegative val="1"/>
          <c:cat>
            <c:numRef>
              <c:f>'Shortspine ABC Carryover'!$A$2:$A$13</c:f>
              <c:numCache>
                <c:formatCode>General</c:formatCode>
                <c:ptCount val="12"/>
                <c:pt idx="0">
                  <c:v>2025</c:v>
                </c:pt>
                <c:pt idx="1">
                  <c:v>2026</c:v>
                </c:pt>
                <c:pt idx="2">
                  <c:v>2027</c:v>
                </c:pt>
                <c:pt idx="3">
                  <c:v>2028</c:v>
                </c:pt>
                <c:pt idx="4">
                  <c:v>2029</c:v>
                </c:pt>
                <c:pt idx="5">
                  <c:v>2030</c:v>
                </c:pt>
                <c:pt idx="6">
                  <c:v>2031</c:v>
                </c:pt>
                <c:pt idx="7">
                  <c:v>2032</c:v>
                </c:pt>
                <c:pt idx="8">
                  <c:v>2033</c:v>
                </c:pt>
                <c:pt idx="9">
                  <c:v>2034</c:v>
                </c:pt>
                <c:pt idx="10">
                  <c:v>2035</c:v>
                </c:pt>
                <c:pt idx="11">
                  <c:v>2036</c:v>
                </c:pt>
              </c:numCache>
            </c:numRef>
          </c:cat>
          <c:val>
            <c:numRef>
              <c:f>'Shortspine ABC Carryover'!$D$2:$D$13</c:f>
              <c:numCache>
                <c:formatCode>#,##0</c:formatCode>
                <c:ptCount val="12"/>
                <c:pt idx="0">
                  <c:v>815</c:v>
                </c:pt>
                <c:pt idx="1">
                  <c:v>897</c:v>
                </c:pt>
                <c:pt idx="2">
                  <c:v>902</c:v>
                </c:pt>
                <c:pt idx="3">
                  <c:v>902</c:v>
                </c:pt>
                <c:pt idx="4">
                  <c:v>863</c:v>
                </c:pt>
                <c:pt idx="5">
                  <c:v>870</c:v>
                </c:pt>
                <c:pt idx="6">
                  <c:v>878</c:v>
                </c:pt>
                <c:pt idx="7">
                  <c:v>884</c:v>
                </c:pt>
                <c:pt idx="8">
                  <c:v>889</c:v>
                </c:pt>
                <c:pt idx="9">
                  <c:v>894</c:v>
                </c:pt>
                <c:pt idx="10" formatCode="General">
                  <c:v>897</c:v>
                </c:pt>
                <c:pt idx="11" formatCode="General">
                  <c:v>900</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2-6D43-4910-A21E-ABBF6B918CFA}"/>
            </c:ext>
          </c:extLst>
        </c:ser>
        <c:ser>
          <c:idx val="3"/>
          <c:order val="3"/>
          <c:tx>
            <c:strRef>
              <c:f>'Shortspine ABC Carryover'!$E$1</c:f>
              <c:strCache>
                <c:ptCount val="1"/>
                <c:pt idx="0">
                  <c:v>Mortality*</c:v>
                </c:pt>
              </c:strCache>
            </c:strRef>
          </c:tx>
          <c:spPr>
            <a:solidFill>
              <a:srgbClr val="34A853"/>
            </a:solidFill>
            <a:ln cmpd="sng">
              <a:noFill/>
            </a:ln>
          </c:spPr>
          <c:invertIfNegative val="1"/>
          <c:cat>
            <c:numRef>
              <c:f>'Shortspine ABC Carryover'!$A$2:$A$13</c:f>
              <c:numCache>
                <c:formatCode>General</c:formatCode>
                <c:ptCount val="12"/>
                <c:pt idx="0">
                  <c:v>2025</c:v>
                </c:pt>
                <c:pt idx="1">
                  <c:v>2026</c:v>
                </c:pt>
                <c:pt idx="2">
                  <c:v>2027</c:v>
                </c:pt>
                <c:pt idx="3">
                  <c:v>2028</c:v>
                </c:pt>
                <c:pt idx="4">
                  <c:v>2029</c:v>
                </c:pt>
                <c:pt idx="5">
                  <c:v>2030</c:v>
                </c:pt>
                <c:pt idx="6">
                  <c:v>2031</c:v>
                </c:pt>
                <c:pt idx="7">
                  <c:v>2032</c:v>
                </c:pt>
                <c:pt idx="8">
                  <c:v>2033</c:v>
                </c:pt>
                <c:pt idx="9">
                  <c:v>2034</c:v>
                </c:pt>
                <c:pt idx="10">
                  <c:v>2035</c:v>
                </c:pt>
                <c:pt idx="11">
                  <c:v>2036</c:v>
                </c:pt>
              </c:numCache>
            </c:numRef>
          </c:cat>
          <c:val>
            <c:numRef>
              <c:f>'Shortspine ABC Carryover'!$E$2:$E$13</c:f>
              <c:numCache>
                <c:formatCode>General</c:formatCode>
                <c:ptCount val="12"/>
                <c:pt idx="0">
                  <c:v>405</c:v>
                </c:pt>
                <c:pt idx="1">
                  <c:v>770</c:v>
                </c:pt>
                <c:pt idx="2">
                  <c:v>758</c:v>
                </c:pt>
                <c:pt idx="3">
                  <c:v>747</c:v>
                </c:pt>
                <c:pt idx="4">
                  <c:v>559</c:v>
                </c:pt>
                <c:pt idx="5">
                  <c:v>917</c:v>
                </c:pt>
                <c:pt idx="6">
                  <c:v>561</c:v>
                </c:pt>
                <c:pt idx="7">
                  <c:v>416</c:v>
                </c:pt>
                <c:pt idx="8">
                  <c:v>790</c:v>
                </c:pt>
                <c:pt idx="9">
                  <c:v>690</c:v>
                </c:pt>
                <c:pt idx="10">
                  <c:v>556</c:v>
                </c:pt>
                <c:pt idx="11">
                  <c:v>576</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3-6D43-4910-A21E-ABBF6B918CFA}"/>
            </c:ext>
          </c:extLst>
        </c:ser>
        <c:ser>
          <c:idx val="4"/>
          <c:order val="4"/>
          <c:tx>
            <c:strRef>
              <c:f>'Shortspine ABC Carryover'!$K$1</c:f>
              <c:strCache>
                <c:ptCount val="1"/>
                <c:pt idx="0">
                  <c:v>ABC w/ Carryover</c:v>
                </c:pt>
              </c:strCache>
            </c:strRef>
          </c:tx>
          <c:spPr>
            <a:solidFill>
              <a:srgbClr val="FF6D01"/>
            </a:solidFill>
            <a:ln cmpd="sng">
              <a:noFill/>
            </a:ln>
          </c:spPr>
          <c:invertIfNegative val="1"/>
          <c:cat>
            <c:numRef>
              <c:f>'Shortspine ABC Carryover'!$A$2:$A$13</c:f>
              <c:numCache>
                <c:formatCode>General</c:formatCode>
                <c:ptCount val="12"/>
                <c:pt idx="0">
                  <c:v>2025</c:v>
                </c:pt>
                <c:pt idx="1">
                  <c:v>2026</c:v>
                </c:pt>
                <c:pt idx="2">
                  <c:v>2027</c:v>
                </c:pt>
                <c:pt idx="3">
                  <c:v>2028</c:v>
                </c:pt>
                <c:pt idx="4">
                  <c:v>2029</c:v>
                </c:pt>
                <c:pt idx="5">
                  <c:v>2030</c:v>
                </c:pt>
                <c:pt idx="6">
                  <c:v>2031</c:v>
                </c:pt>
                <c:pt idx="7">
                  <c:v>2032</c:v>
                </c:pt>
                <c:pt idx="8">
                  <c:v>2033</c:v>
                </c:pt>
                <c:pt idx="9">
                  <c:v>2034</c:v>
                </c:pt>
                <c:pt idx="10">
                  <c:v>2035</c:v>
                </c:pt>
                <c:pt idx="11">
                  <c:v>2036</c:v>
                </c:pt>
              </c:numCache>
            </c:numRef>
          </c:cat>
          <c:val>
            <c:numRef>
              <c:f>'Shortspine ABC Carryover'!$K$2:$K$13</c:f>
              <c:numCache>
                <c:formatCode>#,##0</c:formatCode>
                <c:ptCount val="12"/>
                <c:pt idx="2">
                  <c:v>902</c:v>
                </c:pt>
                <c:pt idx="3">
                  <c:v>902</c:v>
                </c:pt>
                <c:pt idx="4">
                  <c:v>1012</c:v>
                </c:pt>
                <c:pt idx="5">
                  <c:v>1029</c:v>
                </c:pt>
                <c:pt idx="6">
                  <c:v>1067</c:v>
                </c:pt>
                <c:pt idx="7">
                  <c:v>886</c:v>
                </c:pt>
                <c:pt idx="8">
                  <c:v>1099</c:v>
                </c:pt>
                <c:pt idx="9">
                  <c:v>1114</c:v>
                </c:pt>
                <c:pt idx="10">
                  <c:v>996</c:v>
                </c:pt>
                <c:pt idx="11">
                  <c:v>1104</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4-6D43-4910-A21E-ABBF6B918CFA}"/>
            </c:ext>
          </c:extLst>
        </c:ser>
        <c:ser>
          <c:idx val="5"/>
          <c:order val="5"/>
          <c:tx>
            <c:strRef>
              <c:f>'Shortspine ABC Carryover'!$L$1</c:f>
              <c:strCache>
                <c:ptCount val="1"/>
                <c:pt idx="0">
                  <c:v>ACL w/Carryover</c:v>
                </c:pt>
              </c:strCache>
            </c:strRef>
          </c:tx>
          <c:spPr>
            <a:solidFill>
              <a:srgbClr val="46BDC6"/>
            </a:solidFill>
            <a:ln cmpd="sng">
              <a:noFill/>
            </a:ln>
          </c:spPr>
          <c:invertIfNegative val="1"/>
          <c:cat>
            <c:numRef>
              <c:f>'Shortspine ABC Carryover'!$A$2:$A$13</c:f>
              <c:numCache>
                <c:formatCode>General</c:formatCode>
                <c:ptCount val="12"/>
                <c:pt idx="0">
                  <c:v>2025</c:v>
                </c:pt>
                <c:pt idx="1">
                  <c:v>2026</c:v>
                </c:pt>
                <c:pt idx="2">
                  <c:v>2027</c:v>
                </c:pt>
                <c:pt idx="3">
                  <c:v>2028</c:v>
                </c:pt>
                <c:pt idx="4">
                  <c:v>2029</c:v>
                </c:pt>
                <c:pt idx="5">
                  <c:v>2030</c:v>
                </c:pt>
                <c:pt idx="6">
                  <c:v>2031</c:v>
                </c:pt>
                <c:pt idx="7">
                  <c:v>2032</c:v>
                </c:pt>
                <c:pt idx="8">
                  <c:v>2033</c:v>
                </c:pt>
                <c:pt idx="9">
                  <c:v>2034</c:v>
                </c:pt>
                <c:pt idx="10">
                  <c:v>2035</c:v>
                </c:pt>
                <c:pt idx="11">
                  <c:v>2036</c:v>
                </c:pt>
              </c:numCache>
            </c:numRef>
          </c:cat>
          <c:val>
            <c:numRef>
              <c:f>'Shortspine ABC Carryover'!$L$2:$L$13</c:f>
              <c:numCache>
                <c:formatCode>#,##0</c:formatCode>
                <c:ptCount val="12"/>
                <c:pt idx="2">
                  <c:v>902</c:v>
                </c:pt>
                <c:pt idx="3">
                  <c:v>902</c:v>
                </c:pt>
                <c:pt idx="4">
                  <c:v>1006.1705069124424</c:v>
                </c:pt>
                <c:pt idx="5">
                  <c:v>1024.2906178489702</c:v>
                </c:pt>
                <c:pt idx="6">
                  <c:v>1063.3666288308741</c:v>
                </c:pt>
                <c:pt idx="7">
                  <c:v>884</c:v>
                </c:pt>
                <c:pt idx="8">
                  <c:v>1097.7651685393257</c:v>
                </c:pt>
                <c:pt idx="9">
                  <c:v>1112.7553072625697</c:v>
                </c:pt>
                <c:pt idx="10">
                  <c:v>996</c:v>
                </c:pt>
                <c:pt idx="11">
                  <c:v>1104</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5-6D43-4910-A21E-ABBF6B918CFA}"/>
            </c:ext>
          </c:extLst>
        </c:ser>
        <c:dLbls>
          <c:showLegendKey val="0"/>
          <c:showVal val="0"/>
          <c:showCatName val="0"/>
          <c:showSerName val="0"/>
          <c:showPercent val="0"/>
          <c:showBubbleSize val="0"/>
        </c:dLbls>
        <c:gapWidth val="150"/>
        <c:axId val="170018470"/>
        <c:axId val="1300127507"/>
      </c:barChart>
      <c:catAx>
        <c:axId val="170018470"/>
        <c:scaling>
          <c:orientation val="minMax"/>
        </c:scaling>
        <c:delete val="0"/>
        <c:axPos val="b"/>
        <c:title>
          <c:tx>
            <c:rich>
              <a:bodyPr/>
              <a:lstStyle/>
              <a:p>
                <a:pPr lvl="0">
                  <a:defRPr b="0">
                    <a:solidFill>
                      <a:srgbClr val="000000"/>
                    </a:solidFill>
                    <a:latin typeface="+mn-lt"/>
                  </a:defRPr>
                </a:pPr>
                <a:r>
                  <a:rPr lang="en-US" b="0">
                    <a:solidFill>
                      <a:srgbClr val="000000"/>
                    </a:solidFill>
                    <a:latin typeface="+mn-lt"/>
                  </a:rPr>
                  <a:t>Year</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endParaRPr lang="en-US"/>
          </a:p>
        </c:txPr>
        <c:crossAx val="1300127507"/>
        <c:crosses val="autoZero"/>
        <c:auto val="1"/>
        <c:lblAlgn val="ctr"/>
        <c:lblOffset val="100"/>
        <c:noMultiLvlLbl val="1"/>
      </c:catAx>
      <c:valAx>
        <c:axId val="1300127507"/>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lang="en-US" b="0">
                    <a:solidFill>
                      <a:srgbClr val="000000"/>
                    </a:solidFill>
                    <a:latin typeface="+mn-lt"/>
                  </a:rPr>
                  <a:t>Metric Tons</a:t>
                </a:r>
              </a:p>
            </c:rich>
          </c:tx>
          <c:overlay val="0"/>
        </c:title>
        <c:numFmt formatCode="#,##0" sourceLinked="1"/>
        <c:majorTickMark val="none"/>
        <c:minorTickMark val="none"/>
        <c:tickLblPos val="nextTo"/>
        <c:spPr>
          <a:ln>
            <a:noFill/>
          </a:ln>
        </c:spPr>
        <c:txPr>
          <a:bodyPr/>
          <a:lstStyle/>
          <a:p>
            <a:pPr lvl="0">
              <a:defRPr b="0">
                <a:solidFill>
                  <a:srgbClr val="000000"/>
                </a:solidFill>
                <a:latin typeface="+mn-lt"/>
              </a:defRPr>
            </a:pPr>
            <a:endParaRPr lang="en-US"/>
          </a:p>
        </c:txPr>
        <c:crossAx val="170018470"/>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1"/>
        <c:ser>
          <c:idx val="0"/>
          <c:order val="0"/>
          <c:tx>
            <c:strRef>
              <c:f>'Shortspine ACL Carryover'!$B$1</c:f>
              <c:strCache>
                <c:ptCount val="1"/>
                <c:pt idx="0">
                  <c:v>OFL</c:v>
                </c:pt>
              </c:strCache>
            </c:strRef>
          </c:tx>
          <c:spPr>
            <a:solidFill>
              <a:srgbClr val="4285F4"/>
            </a:solidFill>
            <a:ln cmpd="sng">
              <a:noFill/>
            </a:ln>
          </c:spPr>
          <c:invertIfNegative val="1"/>
          <c:cat>
            <c:numRef>
              <c:f>'Shortspine ACL Carryover'!$A$2:$A$13</c:f>
              <c:numCache>
                <c:formatCode>General</c:formatCode>
                <c:ptCount val="12"/>
                <c:pt idx="0">
                  <c:v>2025</c:v>
                </c:pt>
                <c:pt idx="1">
                  <c:v>2026</c:v>
                </c:pt>
                <c:pt idx="2">
                  <c:v>2027</c:v>
                </c:pt>
                <c:pt idx="3">
                  <c:v>2028</c:v>
                </c:pt>
                <c:pt idx="4">
                  <c:v>2029</c:v>
                </c:pt>
                <c:pt idx="5">
                  <c:v>2030</c:v>
                </c:pt>
                <c:pt idx="6">
                  <c:v>2031</c:v>
                </c:pt>
                <c:pt idx="7">
                  <c:v>2032</c:v>
                </c:pt>
                <c:pt idx="8">
                  <c:v>2033</c:v>
                </c:pt>
                <c:pt idx="9">
                  <c:v>2034</c:v>
                </c:pt>
                <c:pt idx="10">
                  <c:v>2035</c:v>
                </c:pt>
                <c:pt idx="11">
                  <c:v>2036</c:v>
                </c:pt>
              </c:numCache>
            </c:numRef>
          </c:cat>
          <c:val>
            <c:numRef>
              <c:f>'Shortspine ACL Carryover'!$B$2:$B$13</c:f>
              <c:numCache>
                <c:formatCode>#,##0</c:formatCode>
                <c:ptCount val="12"/>
                <c:pt idx="0">
                  <c:v>940</c:v>
                </c:pt>
                <c:pt idx="1">
                  <c:v>970</c:v>
                </c:pt>
                <c:pt idx="2">
                  <c:v>994</c:v>
                </c:pt>
                <c:pt idx="3">
                  <c:v>1013</c:v>
                </c:pt>
                <c:pt idx="4">
                  <c:v>1032</c:v>
                </c:pt>
                <c:pt idx="5">
                  <c:v>1050</c:v>
                </c:pt>
                <c:pt idx="6">
                  <c:v>1067</c:v>
                </c:pt>
                <c:pt idx="7">
                  <c:v>1084</c:v>
                </c:pt>
                <c:pt idx="8">
                  <c:v>1099</c:v>
                </c:pt>
                <c:pt idx="9">
                  <c:v>1114</c:v>
                </c:pt>
                <c:pt idx="10" formatCode="General">
                  <c:v>1128</c:v>
                </c:pt>
                <c:pt idx="11" formatCode="General">
                  <c:v>1142</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0-6A6B-4A08-A508-91864A52DF3E}"/>
            </c:ext>
          </c:extLst>
        </c:ser>
        <c:ser>
          <c:idx val="1"/>
          <c:order val="1"/>
          <c:tx>
            <c:strRef>
              <c:f>'Shortspine ACL Carryover'!$C$1</c:f>
              <c:strCache>
                <c:ptCount val="1"/>
                <c:pt idx="0">
                  <c:v>ABC</c:v>
                </c:pt>
              </c:strCache>
            </c:strRef>
          </c:tx>
          <c:spPr>
            <a:solidFill>
              <a:srgbClr val="EA4335"/>
            </a:solidFill>
            <a:ln cmpd="sng">
              <a:noFill/>
            </a:ln>
          </c:spPr>
          <c:invertIfNegative val="1"/>
          <c:cat>
            <c:numRef>
              <c:f>'Shortspine ACL Carryover'!$A$2:$A$13</c:f>
              <c:numCache>
                <c:formatCode>General</c:formatCode>
                <c:ptCount val="12"/>
                <c:pt idx="0">
                  <c:v>2025</c:v>
                </c:pt>
                <c:pt idx="1">
                  <c:v>2026</c:v>
                </c:pt>
                <c:pt idx="2">
                  <c:v>2027</c:v>
                </c:pt>
                <c:pt idx="3">
                  <c:v>2028</c:v>
                </c:pt>
                <c:pt idx="4">
                  <c:v>2029</c:v>
                </c:pt>
                <c:pt idx="5">
                  <c:v>2030</c:v>
                </c:pt>
                <c:pt idx="6">
                  <c:v>2031</c:v>
                </c:pt>
                <c:pt idx="7">
                  <c:v>2032</c:v>
                </c:pt>
                <c:pt idx="8">
                  <c:v>2033</c:v>
                </c:pt>
                <c:pt idx="9">
                  <c:v>2034</c:v>
                </c:pt>
                <c:pt idx="10">
                  <c:v>2035</c:v>
                </c:pt>
                <c:pt idx="11">
                  <c:v>2036</c:v>
                </c:pt>
              </c:numCache>
            </c:numRef>
          </c:cat>
          <c:val>
            <c:numRef>
              <c:f>'Shortspine ACL Carryover'!$C$2:$C$13</c:f>
              <c:numCache>
                <c:formatCode>#,##0</c:formatCode>
                <c:ptCount val="12"/>
                <c:pt idx="0">
                  <c:v>821</c:v>
                </c:pt>
                <c:pt idx="1">
                  <c:v>902</c:v>
                </c:pt>
                <c:pt idx="2">
                  <c:v>902</c:v>
                </c:pt>
                <c:pt idx="3">
                  <c:v>902</c:v>
                </c:pt>
                <c:pt idx="4">
                  <c:v>868</c:v>
                </c:pt>
                <c:pt idx="5">
                  <c:v>874</c:v>
                </c:pt>
                <c:pt idx="6">
                  <c:v>881</c:v>
                </c:pt>
                <c:pt idx="7">
                  <c:v>886</c:v>
                </c:pt>
                <c:pt idx="8">
                  <c:v>890</c:v>
                </c:pt>
                <c:pt idx="9">
                  <c:v>895</c:v>
                </c:pt>
                <c:pt idx="10" formatCode="General">
                  <c:v>897</c:v>
                </c:pt>
                <c:pt idx="11" formatCode="General">
                  <c:v>900</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1-6A6B-4A08-A508-91864A52DF3E}"/>
            </c:ext>
          </c:extLst>
        </c:ser>
        <c:ser>
          <c:idx val="2"/>
          <c:order val="2"/>
          <c:tx>
            <c:strRef>
              <c:f>'Shortspine ACL Carryover'!$D$1</c:f>
              <c:strCache>
                <c:ptCount val="1"/>
                <c:pt idx="0">
                  <c:v>ACL</c:v>
                </c:pt>
              </c:strCache>
            </c:strRef>
          </c:tx>
          <c:spPr>
            <a:solidFill>
              <a:srgbClr val="FBBC04"/>
            </a:solidFill>
            <a:ln cmpd="sng">
              <a:noFill/>
            </a:ln>
          </c:spPr>
          <c:invertIfNegative val="1"/>
          <c:cat>
            <c:numRef>
              <c:f>'Shortspine ACL Carryover'!$A$2:$A$13</c:f>
              <c:numCache>
                <c:formatCode>General</c:formatCode>
                <c:ptCount val="12"/>
                <c:pt idx="0">
                  <c:v>2025</c:v>
                </c:pt>
                <c:pt idx="1">
                  <c:v>2026</c:v>
                </c:pt>
                <c:pt idx="2">
                  <c:v>2027</c:v>
                </c:pt>
                <c:pt idx="3">
                  <c:v>2028</c:v>
                </c:pt>
                <c:pt idx="4">
                  <c:v>2029</c:v>
                </c:pt>
                <c:pt idx="5">
                  <c:v>2030</c:v>
                </c:pt>
                <c:pt idx="6">
                  <c:v>2031</c:v>
                </c:pt>
                <c:pt idx="7">
                  <c:v>2032</c:v>
                </c:pt>
                <c:pt idx="8">
                  <c:v>2033</c:v>
                </c:pt>
                <c:pt idx="9">
                  <c:v>2034</c:v>
                </c:pt>
                <c:pt idx="10">
                  <c:v>2035</c:v>
                </c:pt>
                <c:pt idx="11">
                  <c:v>2036</c:v>
                </c:pt>
              </c:numCache>
            </c:numRef>
          </c:cat>
          <c:val>
            <c:numRef>
              <c:f>'Shortspine ACL Carryover'!$D$2:$D$13</c:f>
              <c:numCache>
                <c:formatCode>#,##0</c:formatCode>
                <c:ptCount val="12"/>
                <c:pt idx="0">
                  <c:v>815</c:v>
                </c:pt>
                <c:pt idx="1">
                  <c:v>897</c:v>
                </c:pt>
                <c:pt idx="2">
                  <c:v>902</c:v>
                </c:pt>
                <c:pt idx="3">
                  <c:v>902</c:v>
                </c:pt>
                <c:pt idx="4">
                  <c:v>863</c:v>
                </c:pt>
                <c:pt idx="5">
                  <c:v>870</c:v>
                </c:pt>
                <c:pt idx="6">
                  <c:v>878</c:v>
                </c:pt>
                <c:pt idx="7">
                  <c:v>884</c:v>
                </c:pt>
                <c:pt idx="8">
                  <c:v>889</c:v>
                </c:pt>
                <c:pt idx="9">
                  <c:v>894</c:v>
                </c:pt>
                <c:pt idx="10" formatCode="General">
                  <c:v>897</c:v>
                </c:pt>
                <c:pt idx="11" formatCode="General">
                  <c:v>900</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2-6A6B-4A08-A508-91864A52DF3E}"/>
            </c:ext>
          </c:extLst>
        </c:ser>
        <c:ser>
          <c:idx val="3"/>
          <c:order val="3"/>
          <c:tx>
            <c:strRef>
              <c:f>'Shortspine ACL Carryover'!$E$1</c:f>
              <c:strCache>
                <c:ptCount val="1"/>
                <c:pt idx="0">
                  <c:v>Mortality</c:v>
                </c:pt>
              </c:strCache>
            </c:strRef>
          </c:tx>
          <c:spPr>
            <a:solidFill>
              <a:srgbClr val="34A853"/>
            </a:solidFill>
            <a:ln cmpd="sng">
              <a:noFill/>
            </a:ln>
          </c:spPr>
          <c:invertIfNegative val="1"/>
          <c:cat>
            <c:numRef>
              <c:f>'Shortspine ACL Carryover'!$A$2:$A$13</c:f>
              <c:numCache>
                <c:formatCode>General</c:formatCode>
                <c:ptCount val="12"/>
                <c:pt idx="0">
                  <c:v>2025</c:v>
                </c:pt>
                <c:pt idx="1">
                  <c:v>2026</c:v>
                </c:pt>
                <c:pt idx="2">
                  <c:v>2027</c:v>
                </c:pt>
                <c:pt idx="3">
                  <c:v>2028</c:v>
                </c:pt>
                <c:pt idx="4">
                  <c:v>2029</c:v>
                </c:pt>
                <c:pt idx="5">
                  <c:v>2030</c:v>
                </c:pt>
                <c:pt idx="6">
                  <c:v>2031</c:v>
                </c:pt>
                <c:pt idx="7">
                  <c:v>2032</c:v>
                </c:pt>
                <c:pt idx="8">
                  <c:v>2033</c:v>
                </c:pt>
                <c:pt idx="9">
                  <c:v>2034</c:v>
                </c:pt>
                <c:pt idx="10">
                  <c:v>2035</c:v>
                </c:pt>
                <c:pt idx="11">
                  <c:v>2036</c:v>
                </c:pt>
              </c:numCache>
            </c:numRef>
          </c:cat>
          <c:val>
            <c:numRef>
              <c:f>'Shortspine ACL Carryover'!$E$2:$E$13</c:f>
              <c:numCache>
                <c:formatCode>General</c:formatCode>
                <c:ptCount val="12"/>
                <c:pt idx="0" formatCode="#,##0">
                  <c:v>405</c:v>
                </c:pt>
                <c:pt idx="1">
                  <c:v>635</c:v>
                </c:pt>
                <c:pt idx="2">
                  <c:v>619</c:v>
                </c:pt>
                <c:pt idx="3">
                  <c:v>825</c:v>
                </c:pt>
                <c:pt idx="4">
                  <c:v>815</c:v>
                </c:pt>
                <c:pt idx="5">
                  <c:v>561</c:v>
                </c:pt>
                <c:pt idx="6">
                  <c:v>855</c:v>
                </c:pt>
                <c:pt idx="7">
                  <c:v>714</c:v>
                </c:pt>
                <c:pt idx="8">
                  <c:v>745</c:v>
                </c:pt>
                <c:pt idx="9">
                  <c:v>848</c:v>
                </c:pt>
                <c:pt idx="10">
                  <c:v>739</c:v>
                </c:pt>
                <c:pt idx="11">
                  <c:v>530</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3-6A6B-4A08-A508-91864A52DF3E}"/>
            </c:ext>
          </c:extLst>
        </c:ser>
        <c:ser>
          <c:idx val="4"/>
          <c:order val="4"/>
          <c:tx>
            <c:strRef>
              <c:f>'Shortspine ACL Carryover'!$K$1</c:f>
              <c:strCache>
                <c:ptCount val="1"/>
                <c:pt idx="0">
                  <c:v>ACL w/Carryover</c:v>
                </c:pt>
              </c:strCache>
            </c:strRef>
          </c:tx>
          <c:spPr>
            <a:solidFill>
              <a:srgbClr val="FF6D01"/>
            </a:solidFill>
            <a:ln cmpd="sng">
              <a:noFill/>
            </a:ln>
          </c:spPr>
          <c:invertIfNegative val="1"/>
          <c:cat>
            <c:numRef>
              <c:f>'Shortspine ACL Carryover'!$A$2:$A$13</c:f>
              <c:numCache>
                <c:formatCode>General</c:formatCode>
                <c:ptCount val="12"/>
                <c:pt idx="0">
                  <c:v>2025</c:v>
                </c:pt>
                <c:pt idx="1">
                  <c:v>2026</c:v>
                </c:pt>
                <c:pt idx="2">
                  <c:v>2027</c:v>
                </c:pt>
                <c:pt idx="3">
                  <c:v>2028</c:v>
                </c:pt>
                <c:pt idx="4">
                  <c:v>2029</c:v>
                </c:pt>
                <c:pt idx="5">
                  <c:v>2030</c:v>
                </c:pt>
                <c:pt idx="6">
                  <c:v>2031</c:v>
                </c:pt>
                <c:pt idx="7">
                  <c:v>2032</c:v>
                </c:pt>
                <c:pt idx="8">
                  <c:v>2033</c:v>
                </c:pt>
                <c:pt idx="9">
                  <c:v>2034</c:v>
                </c:pt>
                <c:pt idx="10">
                  <c:v>2035</c:v>
                </c:pt>
                <c:pt idx="11">
                  <c:v>2036</c:v>
                </c:pt>
              </c:numCache>
            </c:numRef>
          </c:cat>
          <c:val>
            <c:numRef>
              <c:f>'Shortspine ACL Carryover'!$K$2:$K$11</c:f>
              <c:numCache>
                <c:formatCode>#,##0</c:formatCode>
                <c:ptCount val="10"/>
                <c:pt idx="0">
                  <c:v>0</c:v>
                </c:pt>
                <c:pt idx="1">
                  <c:v>0</c:v>
                </c:pt>
                <c:pt idx="2">
                  <c:v>902</c:v>
                </c:pt>
                <c:pt idx="3">
                  <c:v>902</c:v>
                </c:pt>
                <c:pt idx="4">
                  <c:v>868</c:v>
                </c:pt>
                <c:pt idx="5">
                  <c:v>874</c:v>
                </c:pt>
                <c:pt idx="6">
                  <c:v>881</c:v>
                </c:pt>
                <c:pt idx="7">
                  <c:v>886</c:v>
                </c:pt>
                <c:pt idx="8">
                  <c:v>890</c:v>
                </c:pt>
                <c:pt idx="9">
                  <c:v>895</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4-6A6B-4A08-A508-91864A52DF3E}"/>
            </c:ext>
          </c:extLst>
        </c:ser>
        <c:dLbls>
          <c:showLegendKey val="0"/>
          <c:showVal val="0"/>
          <c:showCatName val="0"/>
          <c:showSerName val="0"/>
          <c:showPercent val="0"/>
          <c:showBubbleSize val="0"/>
        </c:dLbls>
        <c:gapWidth val="150"/>
        <c:axId val="361367723"/>
        <c:axId val="202388911"/>
      </c:barChart>
      <c:catAx>
        <c:axId val="361367723"/>
        <c:scaling>
          <c:orientation val="minMax"/>
        </c:scaling>
        <c:delete val="0"/>
        <c:axPos val="b"/>
        <c:title>
          <c:tx>
            <c:rich>
              <a:bodyPr/>
              <a:lstStyle/>
              <a:p>
                <a:pPr lvl="0">
                  <a:defRPr b="0">
                    <a:solidFill>
                      <a:srgbClr val="000000"/>
                    </a:solidFill>
                    <a:latin typeface="+mn-lt"/>
                  </a:defRPr>
                </a:pPr>
                <a:r>
                  <a:rPr lang="en-US" b="0">
                    <a:solidFill>
                      <a:srgbClr val="000000"/>
                    </a:solidFill>
                    <a:latin typeface="+mn-lt"/>
                  </a:rPr>
                  <a:t>Year</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endParaRPr lang="en-US"/>
          </a:p>
        </c:txPr>
        <c:crossAx val="202388911"/>
        <c:crosses val="autoZero"/>
        <c:auto val="1"/>
        <c:lblAlgn val="ctr"/>
        <c:lblOffset val="100"/>
        <c:noMultiLvlLbl val="1"/>
      </c:catAx>
      <c:valAx>
        <c:axId val="202388911"/>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lang="en-US" b="0">
                    <a:solidFill>
                      <a:srgbClr val="000000"/>
                    </a:solidFill>
                    <a:latin typeface="+mn-lt"/>
                  </a:rPr>
                  <a:t>Metric Tons</a:t>
                </a:r>
              </a:p>
            </c:rich>
          </c:tx>
          <c:overlay val="0"/>
        </c:title>
        <c:numFmt formatCode="#,##0" sourceLinked="1"/>
        <c:majorTickMark val="none"/>
        <c:minorTickMark val="none"/>
        <c:tickLblPos val="nextTo"/>
        <c:spPr>
          <a:ln>
            <a:noFill/>
          </a:ln>
        </c:spPr>
        <c:txPr>
          <a:bodyPr/>
          <a:lstStyle/>
          <a:p>
            <a:pPr lvl="0">
              <a:defRPr b="0">
                <a:solidFill>
                  <a:srgbClr val="000000"/>
                </a:solidFill>
                <a:latin typeface="+mn-lt"/>
              </a:defRPr>
            </a:pPr>
            <a:endParaRPr lang="en-US"/>
          </a:p>
        </c:txPr>
        <c:crossAx val="361367723"/>
        <c:crosses val="autoZero"/>
        <c:crossBetween val="between"/>
      </c:valAx>
    </c:plotArea>
    <c:legend>
      <c:legendPos val="b"/>
      <c:overlay val="0"/>
      <c:txPr>
        <a:bodyPr/>
        <a:lstStyle/>
        <a:p>
          <a:pPr lvl="0">
            <a:defRPr b="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oneCellAnchor>
    <xdr:from>
      <xdr:col>8</xdr:col>
      <xdr:colOff>809625</xdr:colOff>
      <xdr:row>21</xdr:row>
      <xdr:rowOff>161925</xdr:rowOff>
    </xdr:from>
    <xdr:ext cx="8201025" cy="5076825"/>
    <xdr:graphicFrame macro="">
      <xdr:nvGraphicFramePr>
        <xdr:cNvPr id="4" name="Chart 4" title="Chart">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2.xml><?xml version="1.0" encoding="utf-8"?>
<xdr:wsDr xmlns:xdr="http://schemas.openxmlformats.org/drawingml/2006/spreadsheetDrawing" xmlns:a="http://schemas.openxmlformats.org/drawingml/2006/main">
  <xdr:oneCellAnchor>
    <xdr:from>
      <xdr:col>7</xdr:col>
      <xdr:colOff>742950</xdr:colOff>
      <xdr:row>23</xdr:row>
      <xdr:rowOff>95250</xdr:rowOff>
    </xdr:from>
    <xdr:ext cx="10039350" cy="6200775"/>
    <xdr:graphicFrame macro="">
      <xdr:nvGraphicFramePr>
        <xdr:cNvPr id="2" name="Chart 1" title="Chart">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3.xml><?xml version="1.0" encoding="utf-8"?>
<xdr:wsDr xmlns:xdr="http://schemas.openxmlformats.org/drawingml/2006/spreadsheetDrawing" xmlns:a="http://schemas.openxmlformats.org/drawingml/2006/main">
  <xdr:oneCellAnchor>
    <xdr:from>
      <xdr:col>7</xdr:col>
      <xdr:colOff>742950</xdr:colOff>
      <xdr:row>23</xdr:row>
      <xdr:rowOff>95250</xdr:rowOff>
    </xdr:from>
    <xdr:ext cx="10039350" cy="6200775"/>
    <xdr:graphicFrame macro="">
      <xdr:nvGraphicFramePr>
        <xdr:cNvPr id="3" name="Chart 3" title="Chart">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4.xml><?xml version="1.0" encoding="utf-8"?>
<xdr:wsDr xmlns:xdr="http://schemas.openxmlformats.org/drawingml/2006/spreadsheetDrawing" xmlns:a="http://schemas.openxmlformats.org/drawingml/2006/main">
  <xdr:oneCellAnchor>
    <xdr:from>
      <xdr:col>9</xdr:col>
      <xdr:colOff>304800</xdr:colOff>
      <xdr:row>19</xdr:row>
      <xdr:rowOff>0</xdr:rowOff>
    </xdr:from>
    <xdr:ext cx="10039350" cy="6200775"/>
    <xdr:graphicFrame macro="">
      <xdr:nvGraphicFramePr>
        <xdr:cNvPr id="2" name="Chart 2" title="Chart">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5.xml><?xml version="1.0" encoding="utf-8"?>
<xdr:wsDr xmlns:xdr="http://schemas.openxmlformats.org/drawingml/2006/spreadsheetDrawing" xmlns:a="http://schemas.openxmlformats.org/drawingml/2006/main">
  <xdr:oneCellAnchor>
    <xdr:from>
      <xdr:col>12</xdr:col>
      <xdr:colOff>457200</xdr:colOff>
      <xdr:row>20</xdr:row>
      <xdr:rowOff>104775</xdr:rowOff>
    </xdr:from>
    <xdr:ext cx="10429875" cy="6438900"/>
    <xdr:graphicFrame macro="">
      <xdr:nvGraphicFramePr>
        <xdr:cNvPr id="5" name="Chart 5" title="Chart">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6.xml><?xml version="1.0" encoding="utf-8"?>
<xdr:wsDr xmlns:xdr="http://schemas.openxmlformats.org/drawingml/2006/spreadsheetDrawing" xmlns:a="http://schemas.openxmlformats.org/drawingml/2006/main">
  <xdr:oneCellAnchor>
    <xdr:from>
      <xdr:col>12</xdr:col>
      <xdr:colOff>381000</xdr:colOff>
      <xdr:row>19</xdr:row>
      <xdr:rowOff>0</xdr:rowOff>
    </xdr:from>
    <xdr:ext cx="8124825" cy="5029200"/>
    <xdr:graphicFrame macro="">
      <xdr:nvGraphicFramePr>
        <xdr:cNvPr id="6" name="Chart 6" title="Chart">
          <a:extLst>
            <a:ext uri="{FF2B5EF4-FFF2-40B4-BE49-F238E27FC236}">
              <a16:creationId xmlns:a16="http://schemas.microsoft.com/office/drawing/2014/main" id="{00000000-0008-0000-05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7C324-693F-45EE-ABB9-5CB66E3A0960}">
  <dimension ref="A1:A5"/>
  <sheetViews>
    <sheetView workbookViewId="0">
      <selection activeCell="A5" sqref="A5"/>
    </sheetView>
  </sheetViews>
  <sheetFormatPr defaultRowHeight="12.75"/>
  <sheetData>
    <row r="1" spans="1:1">
      <c r="A1" t="s">
        <v>0</v>
      </c>
    </row>
    <row r="2" spans="1:1">
      <c r="A2" t="s">
        <v>1</v>
      </c>
    </row>
    <row r="3" spans="1:1">
      <c r="A3" t="s">
        <v>2</v>
      </c>
    </row>
    <row r="5" spans="1:1">
      <c r="A5" t="s">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M35"/>
  <sheetViews>
    <sheetView tabSelected="1" workbookViewId="0">
      <selection activeCell="F21" sqref="F21"/>
    </sheetView>
  </sheetViews>
  <sheetFormatPr defaultColWidth="12.5703125" defaultRowHeight="15.75" customHeight="1"/>
  <cols>
    <col min="6" max="6" width="25.7109375" customWidth="1"/>
    <col min="8" max="8" width="16.28515625" customWidth="1"/>
  </cols>
  <sheetData>
    <row r="1" spans="1:13">
      <c r="A1" s="11" t="s">
        <v>4</v>
      </c>
      <c r="B1" s="11" t="s">
        <v>5</v>
      </c>
      <c r="C1" s="11" t="s">
        <v>6</v>
      </c>
      <c r="D1" s="11" t="s">
        <v>7</v>
      </c>
      <c r="E1" s="11" t="s">
        <v>8</v>
      </c>
      <c r="F1" s="11" t="s">
        <v>9</v>
      </c>
      <c r="G1" s="11" t="s">
        <v>10</v>
      </c>
      <c r="H1" s="11" t="s">
        <v>11</v>
      </c>
      <c r="I1" s="11" t="s">
        <v>12</v>
      </c>
      <c r="J1" s="11" t="s">
        <v>13</v>
      </c>
      <c r="K1" s="11" t="s">
        <v>14</v>
      </c>
      <c r="L1" s="11" t="s">
        <v>15</v>
      </c>
      <c r="M1" s="1"/>
    </row>
    <row r="2" spans="1:13">
      <c r="A2" s="1">
        <v>2025</v>
      </c>
      <c r="B2" s="2">
        <v>2518</v>
      </c>
      <c r="C2" s="2">
        <v>2354</v>
      </c>
      <c r="D2" s="2">
        <v>2354</v>
      </c>
      <c r="E2" s="2">
        <v>2357</v>
      </c>
      <c r="F2" s="4">
        <f t="shared" ref="F2:F13" si="0">E2/D2</f>
        <v>1.0012744265080713</v>
      </c>
      <c r="G2" s="2">
        <f t="shared" ref="G2:G13" si="1">D2-E2</f>
        <v>-3</v>
      </c>
    </row>
    <row r="3" spans="1:13">
      <c r="A3" s="1">
        <v>2026</v>
      </c>
      <c r="B3" s="2">
        <v>2676</v>
      </c>
      <c r="C3" s="2">
        <v>2489</v>
      </c>
      <c r="D3" s="2">
        <v>2489</v>
      </c>
      <c r="E3" s="2">
        <f ca="1">A22</f>
        <v>2456</v>
      </c>
      <c r="F3" s="4">
        <f t="shared" ca="1" si="0"/>
        <v>0.9867416633186018</v>
      </c>
      <c r="G3" s="2">
        <f t="shared" ca="1" si="1"/>
        <v>33</v>
      </c>
      <c r="H3" s="2">
        <f t="shared" ref="H3:H13" si="2">B3-C3</f>
        <v>187</v>
      </c>
      <c r="J3" s="1">
        <f t="shared" ref="J3:J13" si="3">IF(I3&gt;0, I3, 0)</f>
        <v>0</v>
      </c>
    </row>
    <row r="4" spans="1:13">
      <c r="A4" s="1">
        <v>2027</v>
      </c>
      <c r="B4" s="2">
        <v>2645</v>
      </c>
      <c r="C4" s="2">
        <v>2489</v>
      </c>
      <c r="D4" s="2">
        <v>2489</v>
      </c>
      <c r="E4" s="2">
        <f t="shared" ref="E4:E13" ca="1" si="4">A23</f>
        <v>2482</v>
      </c>
      <c r="F4" s="4">
        <f t="shared" ca="1" si="0"/>
        <v>0.99718762555243068</v>
      </c>
      <c r="G4" s="2">
        <f t="shared" ca="1" si="1"/>
        <v>7</v>
      </c>
      <c r="H4" s="2">
        <f t="shared" si="2"/>
        <v>156</v>
      </c>
      <c r="I4" s="2">
        <f t="shared" ref="I4:I13" si="5">IF(G2&gt;H4, H4, G2)</f>
        <v>-3</v>
      </c>
      <c r="J4" s="1">
        <f t="shared" si="3"/>
        <v>0</v>
      </c>
      <c r="K4" s="2">
        <f t="shared" ref="K4:K13" si="6">J4+C4</f>
        <v>2489</v>
      </c>
      <c r="L4" s="4">
        <f t="shared" ref="L4:L13" ca="1" si="7">E4/K4</f>
        <v>0.99718762555243068</v>
      </c>
    </row>
    <row r="5" spans="1:13">
      <c r="A5" s="1">
        <v>2028</v>
      </c>
      <c r="B5" s="2">
        <v>2619</v>
      </c>
      <c r="C5" s="2">
        <v>2489</v>
      </c>
      <c r="D5" s="2">
        <v>2489</v>
      </c>
      <c r="E5" s="2">
        <f t="shared" ca="1" si="4"/>
        <v>2380</v>
      </c>
      <c r="F5" s="4">
        <f t="shared" ca="1" si="0"/>
        <v>0.95620731217356369</v>
      </c>
      <c r="G5" s="2">
        <f t="shared" ca="1" si="1"/>
        <v>109</v>
      </c>
      <c r="H5" s="2">
        <f t="shared" si="2"/>
        <v>130</v>
      </c>
      <c r="I5" s="2">
        <f t="shared" ca="1" si="5"/>
        <v>33</v>
      </c>
      <c r="J5" s="2">
        <f t="shared" ca="1" si="3"/>
        <v>33</v>
      </c>
      <c r="K5" s="2">
        <f t="shared" ca="1" si="6"/>
        <v>2522</v>
      </c>
      <c r="L5" s="4">
        <f t="shared" ca="1" si="7"/>
        <v>0.94369547977795398</v>
      </c>
    </row>
    <row r="6" spans="1:13">
      <c r="A6" s="1">
        <v>2029</v>
      </c>
      <c r="B6" s="2">
        <v>2627</v>
      </c>
      <c r="C6" s="2">
        <v>2409</v>
      </c>
      <c r="D6" s="2">
        <v>2409</v>
      </c>
      <c r="E6" s="2">
        <f t="shared" ca="1" si="4"/>
        <v>2315</v>
      </c>
      <c r="F6" s="4">
        <f t="shared" ca="1" si="0"/>
        <v>0.96097965960979659</v>
      </c>
      <c r="G6" s="2">
        <f t="shared" ca="1" si="1"/>
        <v>94</v>
      </c>
      <c r="H6" s="2">
        <f t="shared" si="2"/>
        <v>218</v>
      </c>
      <c r="I6" s="2">
        <f t="shared" ca="1" si="5"/>
        <v>7</v>
      </c>
      <c r="J6" s="1">
        <f t="shared" ca="1" si="3"/>
        <v>7</v>
      </c>
      <c r="K6" s="2">
        <f t="shared" ca="1" si="6"/>
        <v>2416</v>
      </c>
      <c r="L6" s="4">
        <f t="shared" ca="1" si="7"/>
        <v>0.95819536423841056</v>
      </c>
    </row>
    <row r="7" spans="1:13">
      <c r="A7" s="1">
        <v>2030</v>
      </c>
      <c r="B7" s="2">
        <v>2669</v>
      </c>
      <c r="C7" s="2">
        <v>2437</v>
      </c>
      <c r="D7" s="2">
        <v>2437</v>
      </c>
      <c r="E7" s="2">
        <f t="shared" ca="1" si="4"/>
        <v>2359</v>
      </c>
      <c r="F7" s="4">
        <f t="shared" ca="1" si="0"/>
        <v>0.9679934345506771</v>
      </c>
      <c r="G7" s="2">
        <f t="shared" ca="1" si="1"/>
        <v>78</v>
      </c>
      <c r="H7" s="2">
        <f t="shared" si="2"/>
        <v>232</v>
      </c>
      <c r="I7" s="2">
        <f t="shared" ca="1" si="5"/>
        <v>109</v>
      </c>
      <c r="J7" s="2">
        <f t="shared" ca="1" si="3"/>
        <v>109</v>
      </c>
      <c r="K7" s="2">
        <f t="shared" ca="1" si="6"/>
        <v>2546</v>
      </c>
      <c r="L7" s="4">
        <f t="shared" ca="1" si="7"/>
        <v>0.92655145326001576</v>
      </c>
    </row>
    <row r="8" spans="1:13">
      <c r="A8" s="1">
        <v>2031</v>
      </c>
      <c r="B8" s="2">
        <v>2709</v>
      </c>
      <c r="C8" s="2">
        <v>2462</v>
      </c>
      <c r="D8" s="2">
        <v>2462</v>
      </c>
      <c r="E8" s="2">
        <f t="shared" ca="1" si="4"/>
        <v>2556</v>
      </c>
      <c r="F8" s="4">
        <f t="shared" ca="1" si="0"/>
        <v>1.0381803411860275</v>
      </c>
      <c r="G8" s="2">
        <f t="shared" ca="1" si="1"/>
        <v>-94</v>
      </c>
      <c r="H8" s="2">
        <f t="shared" si="2"/>
        <v>247</v>
      </c>
      <c r="I8" s="2">
        <f t="shared" ca="1" si="5"/>
        <v>94</v>
      </c>
      <c r="J8" s="2">
        <f t="shared" ca="1" si="3"/>
        <v>94</v>
      </c>
      <c r="K8" s="2">
        <f t="shared" ca="1" si="6"/>
        <v>2556</v>
      </c>
      <c r="L8" s="4">
        <f t="shared" ca="1" si="7"/>
        <v>1</v>
      </c>
    </row>
    <row r="9" spans="1:13">
      <c r="A9" s="1">
        <v>2032</v>
      </c>
      <c r="B9" s="2">
        <v>2740</v>
      </c>
      <c r="C9" s="2">
        <v>2477</v>
      </c>
      <c r="D9" s="2">
        <v>2477</v>
      </c>
      <c r="E9" s="2">
        <f t="shared" ca="1" si="4"/>
        <v>2346</v>
      </c>
      <c r="F9" s="4">
        <f t="shared" ca="1" si="0"/>
        <v>0.94711344368187322</v>
      </c>
      <c r="G9" s="2">
        <f t="shared" ca="1" si="1"/>
        <v>131</v>
      </c>
      <c r="H9" s="2">
        <f t="shared" si="2"/>
        <v>263</v>
      </c>
      <c r="I9" s="2">
        <f t="shared" ca="1" si="5"/>
        <v>78</v>
      </c>
      <c r="J9" s="2">
        <f t="shared" ca="1" si="3"/>
        <v>78</v>
      </c>
      <c r="K9" s="2">
        <f t="shared" ca="1" si="6"/>
        <v>2555</v>
      </c>
      <c r="L9" s="4">
        <f t="shared" ca="1" si="7"/>
        <v>0.91819960861056749</v>
      </c>
    </row>
    <row r="10" spans="1:13">
      <c r="A10" s="1">
        <v>2033</v>
      </c>
      <c r="B10" s="2">
        <v>2762</v>
      </c>
      <c r="C10" s="2">
        <v>2486</v>
      </c>
      <c r="D10" s="2">
        <v>2486</v>
      </c>
      <c r="E10" s="2">
        <f t="shared" ca="1" si="4"/>
        <v>2325</v>
      </c>
      <c r="F10" s="4">
        <f t="shared" ca="1" si="0"/>
        <v>0.93523732904263879</v>
      </c>
      <c r="G10" s="2">
        <f t="shared" ca="1" si="1"/>
        <v>161</v>
      </c>
      <c r="H10" s="2">
        <f t="shared" si="2"/>
        <v>276</v>
      </c>
      <c r="I10" s="2">
        <f t="shared" ca="1" si="5"/>
        <v>-94</v>
      </c>
      <c r="J10" s="2">
        <f t="shared" ca="1" si="3"/>
        <v>0</v>
      </c>
      <c r="K10" s="2">
        <f t="shared" ca="1" si="6"/>
        <v>2486</v>
      </c>
      <c r="L10" s="4">
        <f t="shared" ca="1" si="7"/>
        <v>0.93523732904263879</v>
      </c>
    </row>
    <row r="11" spans="1:13">
      <c r="A11" s="1">
        <v>2034</v>
      </c>
      <c r="B11" s="2">
        <v>2777</v>
      </c>
      <c r="C11" s="2">
        <v>2488</v>
      </c>
      <c r="D11" s="2">
        <v>2488</v>
      </c>
      <c r="E11" s="2">
        <f t="shared" ca="1" si="4"/>
        <v>2444</v>
      </c>
      <c r="F11" s="4">
        <f t="shared" ca="1" si="0"/>
        <v>0.98231511254019288</v>
      </c>
      <c r="G11" s="2">
        <f t="shared" ca="1" si="1"/>
        <v>44</v>
      </c>
      <c r="H11" s="2">
        <f t="shared" si="2"/>
        <v>289</v>
      </c>
      <c r="I11" s="2">
        <f t="shared" ca="1" si="5"/>
        <v>131</v>
      </c>
      <c r="J11" s="2">
        <f t="shared" ca="1" si="3"/>
        <v>131</v>
      </c>
      <c r="K11" s="2">
        <f t="shared" ca="1" si="6"/>
        <v>2619</v>
      </c>
      <c r="L11" s="4">
        <f t="shared" ca="1" si="7"/>
        <v>0.93318060328369612</v>
      </c>
    </row>
    <row r="12" spans="1:13">
      <c r="A12" s="1">
        <v>2035</v>
      </c>
      <c r="B12" s="2">
        <v>2788</v>
      </c>
      <c r="C12" s="2">
        <v>2487</v>
      </c>
      <c r="D12" s="2">
        <v>2487</v>
      </c>
      <c r="E12" s="2">
        <f t="shared" ca="1" si="4"/>
        <v>2560</v>
      </c>
      <c r="F12" s="4">
        <f t="shared" ca="1" si="0"/>
        <v>1.029352633695215</v>
      </c>
      <c r="G12" s="2">
        <f t="shared" ca="1" si="1"/>
        <v>-73</v>
      </c>
      <c r="H12" s="2">
        <f t="shared" si="2"/>
        <v>301</v>
      </c>
      <c r="I12" s="2">
        <f t="shared" ca="1" si="5"/>
        <v>161</v>
      </c>
      <c r="J12" s="2">
        <f t="shared" ca="1" si="3"/>
        <v>161</v>
      </c>
      <c r="K12" s="2">
        <f t="shared" ca="1" si="6"/>
        <v>2648</v>
      </c>
      <c r="L12" s="4">
        <f t="shared" ca="1" si="7"/>
        <v>0.96676737160120851</v>
      </c>
    </row>
    <row r="13" spans="1:13">
      <c r="A13" s="1">
        <v>2036</v>
      </c>
      <c r="B13" s="2">
        <v>2798</v>
      </c>
      <c r="C13" s="2">
        <v>2481</v>
      </c>
      <c r="D13" s="2">
        <v>2481</v>
      </c>
      <c r="E13" s="2">
        <f t="shared" ca="1" si="4"/>
        <v>2414</v>
      </c>
      <c r="F13" s="4">
        <f t="shared" ca="1" si="0"/>
        <v>0.97299476017734787</v>
      </c>
      <c r="G13" s="2">
        <f t="shared" ca="1" si="1"/>
        <v>67</v>
      </c>
      <c r="H13" s="2">
        <f t="shared" si="2"/>
        <v>317</v>
      </c>
      <c r="I13" s="2">
        <f t="shared" ca="1" si="5"/>
        <v>44</v>
      </c>
      <c r="J13" s="1">
        <f t="shared" ca="1" si="3"/>
        <v>44</v>
      </c>
      <c r="K13" s="2">
        <f t="shared" ca="1" si="6"/>
        <v>2525</v>
      </c>
      <c r="L13" s="4">
        <f t="shared" ca="1" si="7"/>
        <v>0.956039603960396</v>
      </c>
    </row>
    <row r="14" spans="1:13">
      <c r="E14" s="1" t="s">
        <v>16</v>
      </c>
    </row>
    <row r="16" spans="1:13">
      <c r="A16" s="1" t="s">
        <v>4</v>
      </c>
      <c r="B16" s="1" t="s">
        <v>5</v>
      </c>
      <c r="C16" s="1" t="s">
        <v>6</v>
      </c>
      <c r="D16" s="1" t="s">
        <v>7</v>
      </c>
      <c r="E16" s="1" t="s">
        <v>8</v>
      </c>
      <c r="K16" s="1" t="s">
        <v>14</v>
      </c>
    </row>
    <row r="17" spans="1:11">
      <c r="A17" s="1" t="s">
        <v>17</v>
      </c>
      <c r="B17" s="2">
        <f t="shared" ref="B17:D17" si="8">SUM(B4:B13)</f>
        <v>27134</v>
      </c>
      <c r="C17" s="2">
        <f t="shared" si="8"/>
        <v>24705</v>
      </c>
      <c r="D17" s="2">
        <f t="shared" si="8"/>
        <v>24705</v>
      </c>
      <c r="E17" s="2">
        <f ca="1">SUM(E4:E14)</f>
        <v>24181</v>
      </c>
      <c r="K17" s="2">
        <f ca="1">SUM(K4:K13)</f>
        <v>25362</v>
      </c>
    </row>
    <row r="18" spans="1:11">
      <c r="A18" s="1" t="s">
        <v>18</v>
      </c>
      <c r="B18" s="2">
        <f t="shared" ref="B18:E18" si="9">AVERAGE(B4:B13)</f>
        <v>2713.4</v>
      </c>
      <c r="C18" s="2">
        <f t="shared" si="9"/>
        <v>2470.5</v>
      </c>
      <c r="D18" s="2">
        <f t="shared" si="9"/>
        <v>2470.5</v>
      </c>
      <c r="E18" s="2">
        <f t="shared" ca="1" si="9"/>
        <v>2418.1</v>
      </c>
      <c r="K18" s="2">
        <f ca="1">AVERAGE(K4:K13)</f>
        <v>2536.1999999999998</v>
      </c>
    </row>
    <row r="20" spans="1:11">
      <c r="A20" s="1" t="s">
        <v>19</v>
      </c>
      <c r="B20" s="1" t="s">
        <v>4</v>
      </c>
      <c r="C20" s="1" t="s">
        <v>20</v>
      </c>
    </row>
    <row r="21" spans="1:11">
      <c r="A21" s="2">
        <f ca="1">RANDBETWEEN(2000,D2)</f>
        <v>2270</v>
      </c>
      <c r="B21" s="1">
        <v>2025</v>
      </c>
      <c r="C21" s="4">
        <f t="shared" ref="C21:C32" ca="1" si="10">A21/D2</f>
        <v>0.96431605777400164</v>
      </c>
    </row>
    <row r="22" spans="1:11">
      <c r="A22" s="2">
        <f ca="1">RANDBETWEEN(2300,D3)</f>
        <v>2456</v>
      </c>
      <c r="B22" s="1">
        <v>2026</v>
      </c>
      <c r="C22" s="4">
        <f t="shared" ca="1" si="10"/>
        <v>0.9867416633186018</v>
      </c>
    </row>
    <row r="23" spans="1:11">
      <c r="A23" s="2">
        <f t="shared" ref="A23:A32" ca="1" si="11">RANDBETWEEN(2300,K4)</f>
        <v>2482</v>
      </c>
      <c r="B23" s="1">
        <v>2027</v>
      </c>
      <c r="C23" s="4">
        <f t="shared" ca="1" si="10"/>
        <v>0.99718762555243068</v>
      </c>
    </row>
    <row r="24" spans="1:11">
      <c r="A24" s="2">
        <f t="shared" ca="1" si="11"/>
        <v>2380</v>
      </c>
      <c r="B24" s="1">
        <v>2028</v>
      </c>
      <c r="C24" s="4">
        <f t="shared" ca="1" si="10"/>
        <v>0.95620731217356369</v>
      </c>
    </row>
    <row r="25" spans="1:11">
      <c r="A25" s="2">
        <f t="shared" ca="1" si="11"/>
        <v>2315</v>
      </c>
      <c r="B25" s="1">
        <v>2029</v>
      </c>
      <c r="C25" s="4">
        <f t="shared" ca="1" si="10"/>
        <v>0.96097965960979659</v>
      </c>
    </row>
    <row r="26" spans="1:11">
      <c r="A26" s="2">
        <f t="shared" ca="1" si="11"/>
        <v>2359</v>
      </c>
      <c r="B26" s="1">
        <v>2030</v>
      </c>
      <c r="C26" s="4">
        <f t="shared" ca="1" si="10"/>
        <v>0.9679934345506771</v>
      </c>
    </row>
    <row r="27" spans="1:11">
      <c r="A27" s="2">
        <f t="shared" ca="1" si="11"/>
        <v>2556</v>
      </c>
      <c r="B27" s="1">
        <v>2031</v>
      </c>
      <c r="C27" s="4">
        <f t="shared" ca="1" si="10"/>
        <v>1.0381803411860275</v>
      </c>
    </row>
    <row r="28" spans="1:11">
      <c r="A28" s="2">
        <f t="shared" ca="1" si="11"/>
        <v>2346</v>
      </c>
      <c r="B28" s="1">
        <v>2032</v>
      </c>
      <c r="C28" s="4">
        <f t="shared" ca="1" si="10"/>
        <v>0.94711344368187322</v>
      </c>
    </row>
    <row r="29" spans="1:11">
      <c r="A29" s="2">
        <f t="shared" ca="1" si="11"/>
        <v>2325</v>
      </c>
      <c r="B29" s="1">
        <v>2033</v>
      </c>
      <c r="C29" s="4">
        <f t="shared" ca="1" si="10"/>
        <v>0.93523732904263879</v>
      </c>
    </row>
    <row r="30" spans="1:11">
      <c r="A30" s="2">
        <f t="shared" ca="1" si="11"/>
        <v>2444</v>
      </c>
      <c r="B30" s="1">
        <v>2034</v>
      </c>
      <c r="C30" s="4">
        <f t="shared" ca="1" si="10"/>
        <v>0.98231511254019288</v>
      </c>
    </row>
    <row r="31" spans="1:11">
      <c r="A31" s="2">
        <f t="shared" ca="1" si="11"/>
        <v>2560</v>
      </c>
      <c r="B31" s="1">
        <v>2035</v>
      </c>
      <c r="C31" s="4">
        <f t="shared" ca="1" si="10"/>
        <v>1.029352633695215</v>
      </c>
    </row>
    <row r="32" spans="1:11">
      <c r="A32" s="2">
        <f t="shared" ca="1" si="11"/>
        <v>2414</v>
      </c>
      <c r="B32" s="1">
        <v>2036</v>
      </c>
      <c r="C32" s="4">
        <f t="shared" ca="1" si="10"/>
        <v>0.97299476017734787</v>
      </c>
    </row>
    <row r="34" spans="1:2">
      <c r="A34" s="1" t="s">
        <v>17</v>
      </c>
      <c r="B34" s="2">
        <f ca="1">SUM(A23:A32)</f>
        <v>24181</v>
      </c>
    </row>
    <row r="35" spans="1:2">
      <c r="A35" s="1" t="s">
        <v>21</v>
      </c>
      <c r="B35" s="2">
        <f ca="1">AVERAGE(A23:A32)</f>
        <v>2418.1</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Q35"/>
  <sheetViews>
    <sheetView workbookViewId="0">
      <selection activeCell="A34" sqref="A34:B35"/>
    </sheetView>
  </sheetViews>
  <sheetFormatPr defaultColWidth="12.5703125" defaultRowHeight="15.75" customHeight="1"/>
  <cols>
    <col min="6" max="6" width="25.7109375" customWidth="1"/>
    <col min="7" max="7" width="15.85546875" customWidth="1"/>
    <col min="8" max="8" width="26.140625" customWidth="1"/>
    <col min="9" max="9" width="33.42578125" customWidth="1"/>
    <col min="10" max="11" width="14.42578125" customWidth="1"/>
    <col min="12" max="13" width="16.5703125" customWidth="1"/>
    <col min="14" max="16" width="19.42578125" customWidth="1"/>
    <col min="17" max="18" width="14.140625" customWidth="1"/>
  </cols>
  <sheetData>
    <row r="1" spans="1:17" ht="12.75">
      <c r="A1" s="1" t="s">
        <v>4</v>
      </c>
      <c r="B1" s="1" t="s">
        <v>5</v>
      </c>
      <c r="C1" s="1" t="s">
        <v>6</v>
      </c>
      <c r="D1" s="1" t="s">
        <v>7</v>
      </c>
      <c r="E1" s="1" t="s">
        <v>22</v>
      </c>
      <c r="F1" s="1" t="s">
        <v>9</v>
      </c>
      <c r="G1" s="1" t="s">
        <v>10</v>
      </c>
      <c r="H1" s="1" t="s">
        <v>11</v>
      </c>
      <c r="I1" s="1" t="s">
        <v>12</v>
      </c>
      <c r="J1" s="1" t="s">
        <v>13</v>
      </c>
      <c r="K1" s="1" t="s">
        <v>23</v>
      </c>
      <c r="L1" s="1" t="s">
        <v>24</v>
      </c>
      <c r="M1" s="1" t="s">
        <v>15</v>
      </c>
      <c r="N1" s="1"/>
      <c r="O1" s="1"/>
      <c r="P1" s="1" t="s">
        <v>19</v>
      </c>
      <c r="Q1" s="1" t="s">
        <v>25</v>
      </c>
    </row>
    <row r="2" spans="1:17" ht="12.75" hidden="1">
      <c r="A2" s="1"/>
      <c r="B2" s="1"/>
      <c r="C2" s="1"/>
      <c r="D2" s="1"/>
      <c r="H2" s="1" t="s">
        <v>26</v>
      </c>
      <c r="I2" s="1" t="s">
        <v>27</v>
      </c>
      <c r="L2" s="1" t="s">
        <v>28</v>
      </c>
      <c r="M2" s="1"/>
    </row>
    <row r="3" spans="1:17" ht="12.75">
      <c r="A3" s="1">
        <v>2025</v>
      </c>
      <c r="B3" s="2">
        <v>646.92999999999995</v>
      </c>
      <c r="C3" s="2">
        <v>604.88</v>
      </c>
      <c r="D3" s="2">
        <v>571.28</v>
      </c>
      <c r="E3" s="1">
        <v>354</v>
      </c>
      <c r="F3" s="4">
        <f t="shared" ref="F3:F14" si="0">E3/D3</f>
        <v>0.61966111188909123</v>
      </c>
      <c r="G3" s="2">
        <f t="shared" ref="G3:G14" si="1">D3-E3</f>
        <v>217.27999999999997</v>
      </c>
      <c r="M3" s="5"/>
    </row>
    <row r="4" spans="1:17" ht="12.75">
      <c r="A4" s="1">
        <v>2026</v>
      </c>
      <c r="B4" s="2">
        <v>673</v>
      </c>
      <c r="C4" s="2">
        <v>626</v>
      </c>
      <c r="D4" s="2">
        <v>626</v>
      </c>
      <c r="E4" s="1">
        <f ca="1">A22</f>
        <v>590</v>
      </c>
      <c r="F4" s="4">
        <f t="shared" ca="1" si="0"/>
        <v>0.94249201277955275</v>
      </c>
      <c r="G4" s="2">
        <f t="shared" ca="1" si="1"/>
        <v>36</v>
      </c>
      <c r="H4" s="2">
        <f t="shared" ref="H4:H14" si="2">B4-C4</f>
        <v>47</v>
      </c>
      <c r="J4" s="1">
        <f t="shared" ref="J4:J14" si="3">IF(I4&gt;0, I4, 0)</f>
        <v>0</v>
      </c>
      <c r="M4" s="5"/>
      <c r="P4" s="1">
        <v>450</v>
      </c>
      <c r="Q4" s="2"/>
    </row>
    <row r="5" spans="1:17" ht="12.75">
      <c r="A5" s="1">
        <v>2027</v>
      </c>
      <c r="B5" s="2">
        <v>694</v>
      </c>
      <c r="C5" s="2">
        <v>643</v>
      </c>
      <c r="D5" s="2">
        <v>643</v>
      </c>
      <c r="E5" s="1">
        <f t="shared" ref="E5:E14" ca="1" si="4">A23</f>
        <v>580</v>
      </c>
      <c r="F5" s="4">
        <f t="shared" ca="1" si="0"/>
        <v>0.90202177293934682</v>
      </c>
      <c r="G5" s="2">
        <f t="shared" ca="1" si="1"/>
        <v>63</v>
      </c>
      <c r="H5" s="2">
        <f t="shared" si="2"/>
        <v>51</v>
      </c>
      <c r="I5" s="2">
        <f t="shared" ref="I5:I14" si="5">IF(G3&gt;H5, H5, G3)</f>
        <v>51</v>
      </c>
      <c r="J5" s="2">
        <f t="shared" si="3"/>
        <v>51</v>
      </c>
      <c r="K5" s="2">
        <f t="shared" ref="K5:K14" si="6">J5+C5</f>
        <v>694</v>
      </c>
      <c r="L5" s="2">
        <f t="shared" ref="L5:L14" si="7">(D5/C5)*K5</f>
        <v>694</v>
      </c>
      <c r="M5" s="6">
        <f t="shared" ref="M5:M14" ca="1" si="8">E5/L5</f>
        <v>0.83573487031700289</v>
      </c>
      <c r="N5" s="7">
        <f t="shared" ref="N5:N15" ca="1" si="9">A23</f>
        <v>580</v>
      </c>
      <c r="O5" s="8"/>
      <c r="P5" s="1">
        <v>445</v>
      </c>
      <c r="Q5" s="4">
        <f t="shared" ref="Q5:Q14" si="10">P5/L5</f>
        <v>0.64121037463976949</v>
      </c>
    </row>
    <row r="6" spans="1:17" ht="12.75">
      <c r="A6" s="1">
        <v>2028</v>
      </c>
      <c r="B6" s="2">
        <v>720</v>
      </c>
      <c r="C6" s="2">
        <v>664</v>
      </c>
      <c r="D6" s="2">
        <v>664</v>
      </c>
      <c r="E6" s="1">
        <f t="shared" ca="1" si="4"/>
        <v>636</v>
      </c>
      <c r="F6" s="4">
        <f t="shared" ca="1" si="0"/>
        <v>0.95783132530120485</v>
      </c>
      <c r="G6" s="2">
        <f t="shared" ca="1" si="1"/>
        <v>28</v>
      </c>
      <c r="H6" s="2">
        <f t="shared" si="2"/>
        <v>56</v>
      </c>
      <c r="I6" s="2">
        <f t="shared" ca="1" si="5"/>
        <v>36</v>
      </c>
      <c r="J6" s="2">
        <f t="shared" ca="1" si="3"/>
        <v>36</v>
      </c>
      <c r="K6" s="2">
        <f t="shared" ca="1" si="6"/>
        <v>700</v>
      </c>
      <c r="L6" s="2">
        <f t="shared" ca="1" si="7"/>
        <v>700</v>
      </c>
      <c r="M6" s="6">
        <f t="shared" ca="1" si="8"/>
        <v>0.90857142857142859</v>
      </c>
      <c r="N6" s="7">
        <f t="shared" ca="1" si="9"/>
        <v>636</v>
      </c>
      <c r="O6" s="9">
        <f t="shared" ref="O6:O14" ca="1" si="11">N6/K6</f>
        <v>0.90857142857142859</v>
      </c>
      <c r="P6" s="1">
        <v>477</v>
      </c>
      <c r="Q6" s="4">
        <f t="shared" ca="1" si="10"/>
        <v>0.68142857142857138</v>
      </c>
    </row>
    <row r="7" spans="1:17" ht="12.75">
      <c r="A7" s="1">
        <v>2029</v>
      </c>
      <c r="B7" s="2">
        <v>751</v>
      </c>
      <c r="C7" s="2">
        <v>689</v>
      </c>
      <c r="D7" s="2">
        <v>640</v>
      </c>
      <c r="E7" s="1">
        <f t="shared" ca="1" si="4"/>
        <v>483</v>
      </c>
      <c r="F7" s="4">
        <f t="shared" ca="1" si="0"/>
        <v>0.75468749999999996</v>
      </c>
      <c r="G7" s="2">
        <f t="shared" ca="1" si="1"/>
        <v>157</v>
      </c>
      <c r="H7" s="2">
        <f t="shared" si="2"/>
        <v>62</v>
      </c>
      <c r="I7" s="2">
        <f t="shared" ca="1" si="5"/>
        <v>62</v>
      </c>
      <c r="J7" s="2">
        <f t="shared" ca="1" si="3"/>
        <v>62</v>
      </c>
      <c r="K7" s="2">
        <f t="shared" ca="1" si="6"/>
        <v>751</v>
      </c>
      <c r="L7" s="2">
        <f t="shared" ca="1" si="7"/>
        <v>697.59071117561689</v>
      </c>
      <c r="M7" s="6">
        <f t="shared" ca="1" si="8"/>
        <v>0.69238307256990672</v>
      </c>
      <c r="N7" s="7">
        <f t="shared" ca="1" si="9"/>
        <v>483</v>
      </c>
      <c r="O7" s="9">
        <f t="shared" ca="1" si="11"/>
        <v>0.64314247669773639</v>
      </c>
      <c r="P7" s="1">
        <v>432</v>
      </c>
      <c r="Q7" s="4">
        <f t="shared" ca="1" si="10"/>
        <v>0.61927430093209046</v>
      </c>
    </row>
    <row r="8" spans="1:17" ht="12.75">
      <c r="A8" s="1">
        <v>2030</v>
      </c>
      <c r="B8" s="2">
        <v>786</v>
      </c>
      <c r="C8" s="2">
        <v>717</v>
      </c>
      <c r="D8" s="2">
        <v>664</v>
      </c>
      <c r="E8" s="1">
        <f t="shared" ca="1" si="4"/>
        <v>593</v>
      </c>
      <c r="F8" s="4">
        <f t="shared" ca="1" si="0"/>
        <v>0.89307228915662651</v>
      </c>
      <c r="G8" s="2">
        <f t="shared" ca="1" si="1"/>
        <v>71</v>
      </c>
      <c r="H8" s="2">
        <f t="shared" si="2"/>
        <v>69</v>
      </c>
      <c r="I8" s="2">
        <f t="shared" ca="1" si="5"/>
        <v>28</v>
      </c>
      <c r="J8" s="2">
        <f t="shared" ca="1" si="3"/>
        <v>28</v>
      </c>
      <c r="K8" s="2">
        <f t="shared" ca="1" si="6"/>
        <v>745</v>
      </c>
      <c r="L8" s="2">
        <f t="shared" ca="1" si="7"/>
        <v>689.93026499302653</v>
      </c>
      <c r="M8" s="6">
        <f t="shared" ca="1" si="8"/>
        <v>0.85950715614134388</v>
      </c>
      <c r="N8" s="7">
        <f t="shared" ca="1" si="9"/>
        <v>593</v>
      </c>
      <c r="O8" s="9">
        <f t="shared" ca="1" si="11"/>
        <v>0.79597315436241611</v>
      </c>
      <c r="P8" s="1">
        <v>492</v>
      </c>
      <c r="Q8" s="4">
        <f t="shared" ca="1" si="10"/>
        <v>0.71311554944610656</v>
      </c>
    </row>
    <row r="9" spans="1:17" ht="12.75">
      <c r="A9" s="1">
        <v>2031</v>
      </c>
      <c r="B9" s="2">
        <v>820</v>
      </c>
      <c r="C9" s="2">
        <v>746</v>
      </c>
      <c r="D9" s="2">
        <v>689</v>
      </c>
      <c r="E9" s="1">
        <f t="shared" ca="1" si="4"/>
        <v>585</v>
      </c>
      <c r="F9" s="4">
        <f t="shared" ca="1" si="0"/>
        <v>0.84905660377358494</v>
      </c>
      <c r="G9" s="2">
        <f t="shared" ca="1" si="1"/>
        <v>104</v>
      </c>
      <c r="H9" s="2">
        <f t="shared" si="2"/>
        <v>74</v>
      </c>
      <c r="I9" s="2">
        <f t="shared" ca="1" si="5"/>
        <v>74</v>
      </c>
      <c r="J9" s="2">
        <f t="shared" ca="1" si="3"/>
        <v>74</v>
      </c>
      <c r="K9" s="2">
        <f t="shared" ca="1" si="6"/>
        <v>820</v>
      </c>
      <c r="L9" s="2">
        <f t="shared" ca="1" si="7"/>
        <v>757.34584450402144</v>
      </c>
      <c r="M9" s="6">
        <f t="shared" ca="1" si="8"/>
        <v>0.7724344224574321</v>
      </c>
      <c r="N9" s="7">
        <f t="shared" ca="1" si="9"/>
        <v>585</v>
      </c>
      <c r="O9" s="9">
        <f t="shared" ca="1" si="11"/>
        <v>0.71341463414634143</v>
      </c>
      <c r="P9" s="1">
        <v>533</v>
      </c>
      <c r="Q9" s="4">
        <f t="shared" ca="1" si="10"/>
        <v>0.70377358490566033</v>
      </c>
    </row>
    <row r="10" spans="1:17" ht="12.75">
      <c r="A10" s="1">
        <v>2032</v>
      </c>
      <c r="B10" s="2">
        <v>852</v>
      </c>
      <c r="C10" s="2">
        <v>771</v>
      </c>
      <c r="D10" s="2">
        <v>714</v>
      </c>
      <c r="E10" s="1">
        <f t="shared" ca="1" si="4"/>
        <v>732</v>
      </c>
      <c r="F10" s="4">
        <f t="shared" ca="1" si="0"/>
        <v>1.0252100840336134</v>
      </c>
      <c r="G10" s="2">
        <f t="shared" ca="1" si="1"/>
        <v>-18</v>
      </c>
      <c r="H10" s="2">
        <f t="shared" si="2"/>
        <v>81</v>
      </c>
      <c r="I10" s="2">
        <f t="shared" ca="1" si="5"/>
        <v>71</v>
      </c>
      <c r="J10" s="2">
        <f t="shared" ca="1" si="3"/>
        <v>71</v>
      </c>
      <c r="K10" s="2">
        <f t="shared" ca="1" si="6"/>
        <v>842</v>
      </c>
      <c r="L10" s="2">
        <f t="shared" ca="1" si="7"/>
        <v>779.75097276264592</v>
      </c>
      <c r="M10" s="6">
        <f t="shared" ca="1" si="8"/>
        <v>0.93876125271961519</v>
      </c>
      <c r="N10" s="7">
        <f t="shared" ca="1" si="9"/>
        <v>732</v>
      </c>
      <c r="O10" s="9">
        <f t="shared" ca="1" si="11"/>
        <v>0.86935866983372923</v>
      </c>
      <c r="P10" s="1">
        <v>676</v>
      </c>
      <c r="Q10" s="4">
        <f t="shared" ca="1" si="10"/>
        <v>0.86694345196510914</v>
      </c>
    </row>
    <row r="11" spans="1:17" ht="12.75">
      <c r="A11" s="1">
        <v>2033</v>
      </c>
      <c r="B11" s="2">
        <v>881</v>
      </c>
      <c r="C11" s="2">
        <v>793</v>
      </c>
      <c r="D11" s="2">
        <v>739</v>
      </c>
      <c r="E11" s="1">
        <f t="shared" ca="1" si="4"/>
        <v>490</v>
      </c>
      <c r="F11" s="4">
        <f t="shared" ca="1" si="0"/>
        <v>0.66305818673883632</v>
      </c>
      <c r="G11" s="2">
        <f t="shared" ca="1" si="1"/>
        <v>249</v>
      </c>
      <c r="H11" s="2">
        <f t="shared" si="2"/>
        <v>88</v>
      </c>
      <c r="I11" s="2">
        <f t="shared" ca="1" si="5"/>
        <v>88</v>
      </c>
      <c r="J11" s="2">
        <f t="shared" ca="1" si="3"/>
        <v>88</v>
      </c>
      <c r="K11" s="2">
        <f t="shared" ca="1" si="6"/>
        <v>881</v>
      </c>
      <c r="L11" s="2">
        <f t="shared" ca="1" si="7"/>
        <v>821.00756620428751</v>
      </c>
      <c r="M11" s="6">
        <f t="shared" ca="1" si="8"/>
        <v>0.59682763006117723</v>
      </c>
      <c r="N11" s="7">
        <f t="shared" ca="1" si="9"/>
        <v>490</v>
      </c>
      <c r="O11" s="9">
        <f t="shared" ca="1" si="11"/>
        <v>0.55618615209988653</v>
      </c>
      <c r="P11" s="1">
        <v>378</v>
      </c>
      <c r="Q11" s="4">
        <f t="shared" ca="1" si="10"/>
        <v>0.46040988604719391</v>
      </c>
    </row>
    <row r="12" spans="1:17" ht="12.75">
      <c r="A12" s="1">
        <v>2034</v>
      </c>
      <c r="B12" s="2">
        <v>905</v>
      </c>
      <c r="C12" s="2">
        <v>811</v>
      </c>
      <c r="D12" s="2">
        <v>761</v>
      </c>
      <c r="E12" s="1">
        <f t="shared" ca="1" si="4"/>
        <v>754</v>
      </c>
      <c r="F12" s="4">
        <f t="shared" ca="1" si="0"/>
        <v>0.99080157687253612</v>
      </c>
      <c r="G12" s="2">
        <f t="shared" ca="1" si="1"/>
        <v>7</v>
      </c>
      <c r="H12" s="2">
        <f t="shared" si="2"/>
        <v>94</v>
      </c>
      <c r="I12" s="2">
        <f t="shared" ca="1" si="5"/>
        <v>-18</v>
      </c>
      <c r="J12" s="2">
        <f t="shared" ca="1" si="3"/>
        <v>0</v>
      </c>
      <c r="K12" s="2">
        <f t="shared" ca="1" si="6"/>
        <v>811</v>
      </c>
      <c r="L12" s="2">
        <f t="shared" ca="1" si="7"/>
        <v>761</v>
      </c>
      <c r="M12" s="6">
        <f t="shared" ca="1" si="8"/>
        <v>0.99080157687253612</v>
      </c>
      <c r="N12" s="7">
        <f t="shared" ca="1" si="9"/>
        <v>754</v>
      </c>
      <c r="O12" s="9">
        <f t="shared" ca="1" si="11"/>
        <v>0.92971639950678175</v>
      </c>
      <c r="P12" s="1">
        <v>744</v>
      </c>
      <c r="Q12" s="4">
        <f t="shared" ca="1" si="10"/>
        <v>0.9776609724047306</v>
      </c>
    </row>
    <row r="13" spans="1:17" ht="12.75">
      <c r="A13" s="1">
        <v>2035</v>
      </c>
      <c r="B13" s="1">
        <v>925</v>
      </c>
      <c r="C13" s="1">
        <v>825</v>
      </c>
      <c r="D13" s="1">
        <v>781</v>
      </c>
      <c r="E13" s="1">
        <f t="shared" ca="1" si="4"/>
        <v>350</v>
      </c>
      <c r="F13" s="4">
        <f t="shared" ca="1" si="0"/>
        <v>0.44814340588988477</v>
      </c>
      <c r="G13" s="1">
        <f t="shared" ca="1" si="1"/>
        <v>431</v>
      </c>
      <c r="H13" s="1">
        <f t="shared" si="2"/>
        <v>100</v>
      </c>
      <c r="I13" s="1">
        <f t="shared" ca="1" si="5"/>
        <v>100</v>
      </c>
      <c r="J13" s="1">
        <f t="shared" ca="1" si="3"/>
        <v>100</v>
      </c>
      <c r="K13" s="1">
        <f t="shared" ca="1" si="6"/>
        <v>925</v>
      </c>
      <c r="L13" s="2">
        <f t="shared" ca="1" si="7"/>
        <v>875.66666666666663</v>
      </c>
      <c r="M13" s="6">
        <f t="shared" ca="1" si="8"/>
        <v>0.39969547011800532</v>
      </c>
      <c r="N13" s="7">
        <f t="shared" ca="1" si="9"/>
        <v>350</v>
      </c>
      <c r="O13" s="9">
        <f t="shared" ca="1" si="11"/>
        <v>0.3783783783783784</v>
      </c>
      <c r="P13" s="1">
        <v>854</v>
      </c>
      <c r="Q13" s="4">
        <f t="shared" ca="1" si="10"/>
        <v>0.97525694708793309</v>
      </c>
    </row>
    <row r="14" spans="1:17" ht="12.75">
      <c r="A14" s="1">
        <v>2036</v>
      </c>
      <c r="B14" s="1">
        <v>942</v>
      </c>
      <c r="C14" s="1">
        <v>835</v>
      </c>
      <c r="D14" s="1">
        <v>797</v>
      </c>
      <c r="E14" s="1">
        <f t="shared" ca="1" si="4"/>
        <v>766</v>
      </c>
      <c r="F14" s="4">
        <f t="shared" ca="1" si="0"/>
        <v>0.96110414052697613</v>
      </c>
      <c r="G14" s="1">
        <f t="shared" ca="1" si="1"/>
        <v>31</v>
      </c>
      <c r="H14" s="1">
        <f t="shared" si="2"/>
        <v>107</v>
      </c>
      <c r="I14" s="2">
        <f t="shared" ca="1" si="5"/>
        <v>7</v>
      </c>
      <c r="J14" s="2">
        <f t="shared" ca="1" si="3"/>
        <v>7</v>
      </c>
      <c r="K14" s="2">
        <f t="shared" ca="1" si="6"/>
        <v>842</v>
      </c>
      <c r="L14" s="2">
        <f t="shared" ca="1" si="7"/>
        <v>803.68143712574852</v>
      </c>
      <c r="M14" s="6">
        <f t="shared" ca="1" si="8"/>
        <v>0.95311396358672817</v>
      </c>
      <c r="N14" s="7">
        <f t="shared" ca="1" si="9"/>
        <v>766</v>
      </c>
      <c r="O14" s="9">
        <f t="shared" ca="1" si="11"/>
        <v>0.90973871733966749</v>
      </c>
      <c r="P14" s="1">
        <v>369</v>
      </c>
      <c r="Q14" s="4">
        <f t="shared" ca="1" si="10"/>
        <v>0.45913714433877634</v>
      </c>
    </row>
    <row r="15" spans="1:17" ht="12.75">
      <c r="E15" s="1" t="s">
        <v>29</v>
      </c>
      <c r="N15" s="7">
        <f t="shared" si="9"/>
        <v>0</v>
      </c>
      <c r="O15" s="9"/>
    </row>
    <row r="16" spans="1:17" ht="12.75">
      <c r="A16" s="1"/>
      <c r="B16" s="1" t="s">
        <v>5</v>
      </c>
      <c r="C16" s="1" t="s">
        <v>6</v>
      </c>
      <c r="D16" s="1" t="s">
        <v>7</v>
      </c>
      <c r="E16" s="1" t="s">
        <v>22</v>
      </c>
      <c r="K16" s="1" t="s">
        <v>23</v>
      </c>
      <c r="L16" s="1" t="s">
        <v>24</v>
      </c>
    </row>
    <row r="17" spans="1:12" ht="12.75">
      <c r="A17" s="1" t="s">
        <v>17</v>
      </c>
      <c r="B17" s="2">
        <f t="shared" ref="B17:D17" si="12">SUM(B5:B14)</f>
        <v>8276</v>
      </c>
      <c r="C17" s="2">
        <f t="shared" si="12"/>
        <v>7494</v>
      </c>
      <c r="D17" s="2">
        <f t="shared" si="12"/>
        <v>7092</v>
      </c>
      <c r="E17" s="2">
        <f ca="1">SUM(E5:E15)</f>
        <v>5969</v>
      </c>
      <c r="F17" s="2"/>
      <c r="G17" s="2"/>
      <c r="H17" s="2"/>
      <c r="I17" s="2"/>
      <c r="J17" s="2"/>
      <c r="K17" s="2">
        <f t="shared" ref="K17:L17" ca="1" si="13">SUM(K5:K14)</f>
        <v>8011</v>
      </c>
      <c r="L17" s="2">
        <f t="shared" ca="1" si="13"/>
        <v>7579.9734634320139</v>
      </c>
    </row>
    <row r="18" spans="1:12" ht="12.75">
      <c r="A18" s="1" t="s">
        <v>18</v>
      </c>
      <c r="B18" s="2">
        <f t="shared" ref="B18:D18" si="14">AVERAGE(B5:B14)</f>
        <v>827.6</v>
      </c>
      <c r="C18" s="2">
        <f t="shared" si="14"/>
        <v>749.4</v>
      </c>
      <c r="D18" s="2">
        <f t="shared" si="14"/>
        <v>709.2</v>
      </c>
      <c r="E18" s="2">
        <f ca="1">AVERAGE(E5:E12)</f>
        <v>606.625</v>
      </c>
      <c r="F18" s="2"/>
      <c r="G18" s="2"/>
      <c r="H18" s="2"/>
      <c r="I18" s="2"/>
      <c r="J18" s="2"/>
      <c r="K18" s="2">
        <f t="shared" ref="K18:L18" ca="1" si="15">AVERAGE(K5:K14)</f>
        <v>801.1</v>
      </c>
      <c r="L18" s="2">
        <f t="shared" ca="1" si="15"/>
        <v>757.99734634320134</v>
      </c>
    </row>
    <row r="20" spans="1:12" ht="12.75">
      <c r="A20" s="1" t="s">
        <v>8</v>
      </c>
      <c r="B20" s="1" t="s">
        <v>4</v>
      </c>
      <c r="C20" s="1" t="s">
        <v>20</v>
      </c>
      <c r="D20" s="1" t="s">
        <v>30</v>
      </c>
      <c r="F20" s="1"/>
      <c r="G20" s="1"/>
    </row>
    <row r="21" spans="1:12" ht="12.75">
      <c r="A21" s="1">
        <v>354</v>
      </c>
      <c r="B21" s="1">
        <v>2025</v>
      </c>
      <c r="C21" s="4">
        <f t="shared" ref="C21:C32" si="16">A21/D3</f>
        <v>0.61966111188909123</v>
      </c>
      <c r="D21" s="1">
        <f>A21/D3</f>
        <v>0.61966111188909123</v>
      </c>
    </row>
    <row r="22" spans="1:12" ht="12.75">
      <c r="A22" s="1">
        <f ca="1">RANDBETWEEN(350,D4)</f>
        <v>590</v>
      </c>
      <c r="B22" s="1">
        <v>2026</v>
      </c>
      <c r="C22" s="4">
        <f t="shared" ca="1" si="16"/>
        <v>0.94249201277955275</v>
      </c>
      <c r="D22" s="1">
        <f ca="1">A22/D4</f>
        <v>0.94249201277955275</v>
      </c>
    </row>
    <row r="23" spans="1:12" ht="12.75">
      <c r="A23" s="1">
        <f t="shared" ref="A23:A32" ca="1" si="17">RANDBETWEEN(350,L5)</f>
        <v>580</v>
      </c>
      <c r="B23" s="1">
        <v>2027</v>
      </c>
      <c r="C23" s="4">
        <f t="shared" ca="1" si="16"/>
        <v>0.90202177293934682</v>
      </c>
      <c r="D23" s="1">
        <f t="shared" ref="D23:D32" ca="1" si="18">A23/K5</f>
        <v>0.83573487031700289</v>
      </c>
    </row>
    <row r="24" spans="1:12" ht="12.75">
      <c r="A24" s="1">
        <f t="shared" ca="1" si="17"/>
        <v>636</v>
      </c>
      <c r="B24" s="1">
        <v>2028</v>
      </c>
      <c r="C24" s="4">
        <f t="shared" ca="1" si="16"/>
        <v>0.95783132530120485</v>
      </c>
      <c r="D24" s="1">
        <f t="shared" ca="1" si="18"/>
        <v>0.90857142857142859</v>
      </c>
    </row>
    <row r="25" spans="1:12" ht="12.75">
      <c r="A25" s="1">
        <f t="shared" ca="1" si="17"/>
        <v>483</v>
      </c>
      <c r="B25" s="1">
        <v>2029</v>
      </c>
      <c r="C25" s="4">
        <f t="shared" ca="1" si="16"/>
        <v>0.75468749999999996</v>
      </c>
      <c r="D25" s="1">
        <f t="shared" ca="1" si="18"/>
        <v>0.64314247669773639</v>
      </c>
    </row>
    <row r="26" spans="1:12" ht="12.75">
      <c r="A26" s="1">
        <f t="shared" ca="1" si="17"/>
        <v>593</v>
      </c>
      <c r="B26" s="1">
        <v>2030</v>
      </c>
      <c r="C26" s="4">
        <f t="shared" ca="1" si="16"/>
        <v>0.89307228915662651</v>
      </c>
      <c r="D26" s="1">
        <f t="shared" ca="1" si="18"/>
        <v>0.79597315436241611</v>
      </c>
    </row>
    <row r="27" spans="1:12" ht="12.75">
      <c r="A27" s="1">
        <f t="shared" ca="1" si="17"/>
        <v>585</v>
      </c>
      <c r="B27" s="1">
        <v>2031</v>
      </c>
      <c r="C27" s="4">
        <f t="shared" ca="1" si="16"/>
        <v>0.84905660377358494</v>
      </c>
      <c r="D27" s="1">
        <f t="shared" ca="1" si="18"/>
        <v>0.71341463414634143</v>
      </c>
    </row>
    <row r="28" spans="1:12" ht="12.75">
      <c r="A28" s="1">
        <f t="shared" ca="1" si="17"/>
        <v>732</v>
      </c>
      <c r="B28" s="1">
        <v>2032</v>
      </c>
      <c r="C28" s="4">
        <f t="shared" ca="1" si="16"/>
        <v>1.0252100840336134</v>
      </c>
      <c r="D28" s="1">
        <f t="shared" ca="1" si="18"/>
        <v>0.86935866983372923</v>
      </c>
    </row>
    <row r="29" spans="1:12" ht="12.75">
      <c r="A29" s="1">
        <f t="shared" ca="1" si="17"/>
        <v>490</v>
      </c>
      <c r="B29" s="1">
        <v>2033</v>
      </c>
      <c r="C29" s="4">
        <f t="shared" ca="1" si="16"/>
        <v>0.66305818673883632</v>
      </c>
      <c r="D29" s="1">
        <f t="shared" ca="1" si="18"/>
        <v>0.55618615209988653</v>
      </c>
    </row>
    <row r="30" spans="1:12" ht="12.75">
      <c r="A30" s="1">
        <f t="shared" ca="1" si="17"/>
        <v>754</v>
      </c>
      <c r="B30" s="1">
        <v>2034</v>
      </c>
      <c r="C30" s="4">
        <f t="shared" ca="1" si="16"/>
        <v>0.99080157687253612</v>
      </c>
      <c r="D30" s="1">
        <f t="shared" ca="1" si="18"/>
        <v>0.92971639950678175</v>
      </c>
    </row>
    <row r="31" spans="1:12" ht="12.75">
      <c r="A31" s="1">
        <f t="shared" ca="1" si="17"/>
        <v>350</v>
      </c>
      <c r="B31" s="1">
        <v>2035</v>
      </c>
      <c r="C31" s="4">
        <f t="shared" ca="1" si="16"/>
        <v>0.44814340588988477</v>
      </c>
      <c r="D31" s="1">
        <f t="shared" ca="1" si="18"/>
        <v>0.3783783783783784</v>
      </c>
    </row>
    <row r="32" spans="1:12" ht="12.75">
      <c r="A32" s="1">
        <f t="shared" ca="1" si="17"/>
        <v>766</v>
      </c>
      <c r="B32" s="1">
        <v>2036</v>
      </c>
      <c r="C32" s="4">
        <f t="shared" ca="1" si="16"/>
        <v>0.96110414052697613</v>
      </c>
      <c r="D32" s="1">
        <f t="shared" ca="1" si="18"/>
        <v>0.90973871733966749</v>
      </c>
    </row>
    <row r="33" spans="1:2" ht="12.75">
      <c r="B33" s="1"/>
    </row>
    <row r="34" spans="1:2" ht="12.75">
      <c r="A34" s="1" t="s">
        <v>17</v>
      </c>
      <c r="B34" s="1">
        <f ca="1">SUM(A23:A32)</f>
        <v>5969</v>
      </c>
    </row>
    <row r="35" spans="1:2" ht="12.75">
      <c r="A35" s="1" t="s">
        <v>18</v>
      </c>
      <c r="B35" s="1">
        <f ca="1">AVERAGE(A23:A32)</f>
        <v>596.9</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M35"/>
  <sheetViews>
    <sheetView workbookViewId="0">
      <selection activeCell="A20" sqref="A20:XFD20"/>
    </sheetView>
  </sheetViews>
  <sheetFormatPr defaultColWidth="12.5703125" defaultRowHeight="15.75" customHeight="1"/>
  <cols>
    <col min="6" max="6" width="25.7109375" customWidth="1"/>
    <col min="7" max="7" width="15.85546875" customWidth="1"/>
    <col min="8" max="8" width="26.140625" customWidth="1"/>
    <col min="9" max="9" width="22.42578125" customWidth="1"/>
    <col min="10" max="11" width="14.42578125" customWidth="1"/>
    <col min="12" max="14" width="16.5703125" customWidth="1"/>
    <col min="15" max="15" width="43.42578125" customWidth="1"/>
    <col min="16" max="17" width="14.140625" customWidth="1"/>
  </cols>
  <sheetData>
    <row r="1" spans="1:13" ht="12.75">
      <c r="A1" s="1" t="s">
        <v>4</v>
      </c>
      <c r="B1" s="1" t="s">
        <v>5</v>
      </c>
      <c r="C1" s="1" t="s">
        <v>6</v>
      </c>
      <c r="D1" s="1" t="s">
        <v>7</v>
      </c>
      <c r="E1" s="1" t="s">
        <v>22</v>
      </c>
      <c r="F1" s="1" t="s">
        <v>9</v>
      </c>
      <c r="G1" s="1" t="s">
        <v>10</v>
      </c>
      <c r="H1" s="1" t="s">
        <v>11</v>
      </c>
      <c r="I1" s="1" t="s">
        <v>12</v>
      </c>
      <c r="J1" s="1" t="s">
        <v>13</v>
      </c>
      <c r="K1" s="1" t="s">
        <v>23</v>
      </c>
      <c r="L1" s="1" t="s">
        <v>24</v>
      </c>
      <c r="M1" s="1" t="s">
        <v>15</v>
      </c>
    </row>
    <row r="2" spans="1:13" ht="12.75" hidden="1">
      <c r="A2" s="1"/>
      <c r="B2" s="1"/>
      <c r="C2" s="1"/>
      <c r="D2" s="1"/>
      <c r="H2" s="1" t="s">
        <v>26</v>
      </c>
      <c r="I2" s="1" t="s">
        <v>27</v>
      </c>
      <c r="L2" s="1" t="s">
        <v>28</v>
      </c>
      <c r="M2" s="1"/>
    </row>
    <row r="3" spans="1:13" ht="12.75">
      <c r="A3" s="1">
        <v>2025</v>
      </c>
      <c r="B3" s="2">
        <v>646.92999999999995</v>
      </c>
      <c r="C3" s="2">
        <v>604.88</v>
      </c>
      <c r="D3" s="2">
        <v>571.28</v>
      </c>
      <c r="E3" s="1">
        <v>505</v>
      </c>
      <c r="F3" s="4">
        <f t="shared" ref="F3:F14" si="0">E3/D3</f>
        <v>0.8839798347570369</v>
      </c>
      <c r="G3" s="2">
        <f t="shared" ref="G3:G14" si="1">D3-E3</f>
        <v>66.279999999999973</v>
      </c>
      <c r="M3" s="5"/>
    </row>
    <row r="4" spans="1:13" ht="12.75">
      <c r="A4" s="1">
        <v>2026</v>
      </c>
      <c r="B4" s="2">
        <v>673</v>
      </c>
      <c r="C4" s="2">
        <v>626</v>
      </c>
      <c r="D4" s="2">
        <v>626</v>
      </c>
      <c r="E4" s="1">
        <f ca="1">A22</f>
        <v>402</v>
      </c>
      <c r="F4" s="4">
        <f t="shared" ca="1" si="0"/>
        <v>0.64217252396166136</v>
      </c>
      <c r="G4" s="2">
        <f t="shared" ca="1" si="1"/>
        <v>224</v>
      </c>
      <c r="H4" s="2">
        <f t="shared" ref="H4:H14" si="2">B4-C4</f>
        <v>47</v>
      </c>
      <c r="J4" s="1">
        <f t="shared" ref="J4:J14" si="3">IF(I4&gt;0, I4, 0)</f>
        <v>0</v>
      </c>
      <c r="M4" s="5"/>
    </row>
    <row r="5" spans="1:13" ht="12.75">
      <c r="A5" s="1">
        <v>2027</v>
      </c>
      <c r="B5" s="2">
        <v>694</v>
      </c>
      <c r="C5" s="2">
        <v>643</v>
      </c>
      <c r="D5" s="2">
        <v>643</v>
      </c>
      <c r="E5" s="1">
        <f t="shared" ref="E5:E14" ca="1" si="4">A23</f>
        <v>529</v>
      </c>
      <c r="F5" s="4">
        <f t="shared" ca="1" si="0"/>
        <v>0.82270606531881807</v>
      </c>
      <c r="G5" s="2">
        <f t="shared" ca="1" si="1"/>
        <v>114</v>
      </c>
      <c r="H5" s="2">
        <f t="shared" si="2"/>
        <v>51</v>
      </c>
      <c r="I5" s="2">
        <f t="shared" ref="I5:I14" si="5">IF(G3&gt;H5, H5, G3)</f>
        <v>51</v>
      </c>
      <c r="J5" s="2">
        <f t="shared" si="3"/>
        <v>51</v>
      </c>
      <c r="K5" s="2">
        <f t="shared" ref="K5:K14" si="6">J5+C5</f>
        <v>694</v>
      </c>
      <c r="L5" s="2">
        <f t="shared" ref="L5:L14" si="7">IF(J5&gt;0, K5, D5)</f>
        <v>694</v>
      </c>
      <c r="M5" s="6">
        <f t="shared" ref="M5:M14" ca="1" si="8">E5/L5</f>
        <v>0.76224783861671475</v>
      </c>
    </row>
    <row r="6" spans="1:13" ht="12.75">
      <c r="A6" s="1">
        <v>2028</v>
      </c>
      <c r="B6" s="2">
        <v>720</v>
      </c>
      <c r="C6" s="2">
        <v>664</v>
      </c>
      <c r="D6" s="2">
        <v>664</v>
      </c>
      <c r="E6" s="1">
        <f t="shared" ca="1" si="4"/>
        <v>716</v>
      </c>
      <c r="F6" s="4">
        <f t="shared" ca="1" si="0"/>
        <v>1.0783132530120483</v>
      </c>
      <c r="G6" s="2">
        <f t="shared" ca="1" si="1"/>
        <v>-52</v>
      </c>
      <c r="H6" s="2">
        <f t="shared" si="2"/>
        <v>56</v>
      </c>
      <c r="I6" s="2">
        <f t="shared" ca="1" si="5"/>
        <v>56</v>
      </c>
      <c r="J6" s="2">
        <f t="shared" ca="1" si="3"/>
        <v>56</v>
      </c>
      <c r="K6" s="2">
        <f t="shared" ca="1" si="6"/>
        <v>720</v>
      </c>
      <c r="L6" s="2">
        <f t="shared" ca="1" si="7"/>
        <v>720</v>
      </c>
      <c r="M6" s="6">
        <f t="shared" ca="1" si="8"/>
        <v>0.99444444444444446</v>
      </c>
    </row>
    <row r="7" spans="1:13" ht="12.75">
      <c r="A7" s="1">
        <v>2029</v>
      </c>
      <c r="B7" s="2">
        <v>751</v>
      </c>
      <c r="C7" s="2">
        <v>689</v>
      </c>
      <c r="D7" s="2">
        <v>640</v>
      </c>
      <c r="E7" s="1">
        <f t="shared" ca="1" si="4"/>
        <v>584</v>
      </c>
      <c r="F7" s="4">
        <f t="shared" ca="1" si="0"/>
        <v>0.91249999999999998</v>
      </c>
      <c r="G7" s="2">
        <f t="shared" ca="1" si="1"/>
        <v>56</v>
      </c>
      <c r="H7" s="2">
        <f t="shared" si="2"/>
        <v>62</v>
      </c>
      <c r="I7" s="2">
        <f t="shared" ca="1" si="5"/>
        <v>62</v>
      </c>
      <c r="J7" s="2">
        <f t="shared" ca="1" si="3"/>
        <v>62</v>
      </c>
      <c r="K7" s="2">
        <f t="shared" ca="1" si="6"/>
        <v>751</v>
      </c>
      <c r="L7" s="2">
        <f t="shared" ca="1" si="7"/>
        <v>751</v>
      </c>
      <c r="M7" s="6">
        <f t="shared" ca="1" si="8"/>
        <v>0.77762982689747007</v>
      </c>
    </row>
    <row r="8" spans="1:13" ht="12.75">
      <c r="A8" s="1">
        <v>2030</v>
      </c>
      <c r="B8" s="2">
        <v>786</v>
      </c>
      <c r="C8" s="2">
        <v>717</v>
      </c>
      <c r="D8" s="2">
        <v>664</v>
      </c>
      <c r="E8" s="1">
        <f t="shared" ca="1" si="4"/>
        <v>437</v>
      </c>
      <c r="F8" s="4">
        <f t="shared" ca="1" si="0"/>
        <v>0.6581325301204819</v>
      </c>
      <c r="G8" s="2">
        <f t="shared" ca="1" si="1"/>
        <v>227</v>
      </c>
      <c r="H8" s="2">
        <f t="shared" si="2"/>
        <v>69</v>
      </c>
      <c r="I8" s="2">
        <f t="shared" ca="1" si="5"/>
        <v>-52</v>
      </c>
      <c r="J8" s="2">
        <f t="shared" ca="1" si="3"/>
        <v>0</v>
      </c>
      <c r="K8" s="2">
        <f t="shared" ca="1" si="6"/>
        <v>717</v>
      </c>
      <c r="L8" s="2">
        <f t="shared" ca="1" si="7"/>
        <v>664</v>
      </c>
      <c r="M8" s="6">
        <f t="shared" ca="1" si="8"/>
        <v>0.6581325301204819</v>
      </c>
    </row>
    <row r="9" spans="1:13" ht="12.75">
      <c r="A9" s="1">
        <v>2031</v>
      </c>
      <c r="B9" s="2">
        <v>820</v>
      </c>
      <c r="C9" s="2">
        <v>746</v>
      </c>
      <c r="D9" s="2">
        <v>689</v>
      </c>
      <c r="E9" s="1">
        <f t="shared" ca="1" si="4"/>
        <v>662</v>
      </c>
      <c r="F9" s="4">
        <f t="shared" ca="1" si="0"/>
        <v>0.96081277213352689</v>
      </c>
      <c r="G9" s="2">
        <f t="shared" ca="1" si="1"/>
        <v>27</v>
      </c>
      <c r="H9" s="2">
        <f t="shared" si="2"/>
        <v>74</v>
      </c>
      <c r="I9" s="2">
        <f t="shared" ca="1" si="5"/>
        <v>56</v>
      </c>
      <c r="J9" s="2">
        <f t="shared" ca="1" si="3"/>
        <v>56</v>
      </c>
      <c r="K9" s="2">
        <f t="shared" ca="1" si="6"/>
        <v>802</v>
      </c>
      <c r="L9" s="2">
        <f t="shared" ca="1" si="7"/>
        <v>802</v>
      </c>
      <c r="M9" s="6">
        <f t="shared" ca="1" si="8"/>
        <v>0.8254364089775561</v>
      </c>
    </row>
    <row r="10" spans="1:13" ht="12.75">
      <c r="A10" s="1">
        <v>2032</v>
      </c>
      <c r="B10" s="2">
        <v>852</v>
      </c>
      <c r="C10" s="2">
        <v>771</v>
      </c>
      <c r="D10" s="2">
        <v>714</v>
      </c>
      <c r="E10" s="1">
        <f t="shared" ca="1" si="4"/>
        <v>424</v>
      </c>
      <c r="F10" s="4">
        <f t="shared" ca="1" si="0"/>
        <v>0.5938375350140056</v>
      </c>
      <c r="G10" s="2">
        <f t="shared" ca="1" si="1"/>
        <v>290</v>
      </c>
      <c r="H10" s="2">
        <f t="shared" si="2"/>
        <v>81</v>
      </c>
      <c r="I10" s="2">
        <f t="shared" ca="1" si="5"/>
        <v>81</v>
      </c>
      <c r="J10" s="2">
        <f t="shared" ca="1" si="3"/>
        <v>81</v>
      </c>
      <c r="K10" s="2">
        <f t="shared" ca="1" si="6"/>
        <v>852</v>
      </c>
      <c r="L10" s="2">
        <f t="shared" ca="1" si="7"/>
        <v>852</v>
      </c>
      <c r="M10" s="6">
        <f t="shared" ca="1" si="8"/>
        <v>0.49765258215962443</v>
      </c>
    </row>
    <row r="11" spans="1:13" ht="12.75">
      <c r="A11" s="1">
        <v>2033</v>
      </c>
      <c r="B11" s="2">
        <v>881</v>
      </c>
      <c r="C11" s="2">
        <v>793</v>
      </c>
      <c r="D11" s="2">
        <v>739</v>
      </c>
      <c r="E11" s="1">
        <f t="shared" ca="1" si="4"/>
        <v>784</v>
      </c>
      <c r="F11" s="4">
        <f t="shared" ca="1" si="0"/>
        <v>1.0608930987821381</v>
      </c>
      <c r="G11" s="2">
        <f t="shared" ca="1" si="1"/>
        <v>-45</v>
      </c>
      <c r="H11" s="2">
        <f t="shared" si="2"/>
        <v>88</v>
      </c>
      <c r="I11" s="2">
        <f t="shared" ca="1" si="5"/>
        <v>27</v>
      </c>
      <c r="J11" s="2">
        <f t="shared" ca="1" si="3"/>
        <v>27</v>
      </c>
      <c r="K11" s="2">
        <f t="shared" ca="1" si="6"/>
        <v>820</v>
      </c>
      <c r="L11" s="2">
        <f t="shared" ca="1" si="7"/>
        <v>820</v>
      </c>
      <c r="M11" s="6">
        <f t="shared" ca="1" si="8"/>
        <v>0.95609756097560972</v>
      </c>
    </row>
    <row r="12" spans="1:13" ht="12.75">
      <c r="A12" s="1">
        <v>2034</v>
      </c>
      <c r="B12" s="2">
        <v>905</v>
      </c>
      <c r="C12" s="2">
        <v>811</v>
      </c>
      <c r="D12" s="2">
        <v>761</v>
      </c>
      <c r="E12" s="1">
        <f t="shared" ca="1" si="4"/>
        <v>797</v>
      </c>
      <c r="F12" s="4">
        <f t="shared" ca="1" si="0"/>
        <v>1.0473061760840998</v>
      </c>
      <c r="G12" s="2">
        <f t="shared" ca="1" si="1"/>
        <v>-36</v>
      </c>
      <c r="H12" s="2">
        <f t="shared" si="2"/>
        <v>94</v>
      </c>
      <c r="I12" s="2">
        <f t="shared" ca="1" si="5"/>
        <v>94</v>
      </c>
      <c r="J12" s="2">
        <f t="shared" ca="1" si="3"/>
        <v>94</v>
      </c>
      <c r="K12" s="2">
        <f t="shared" ca="1" si="6"/>
        <v>905</v>
      </c>
      <c r="L12" s="2">
        <f t="shared" ca="1" si="7"/>
        <v>905</v>
      </c>
      <c r="M12" s="6">
        <f t="shared" ca="1" si="8"/>
        <v>0.88066298342541438</v>
      </c>
    </row>
    <row r="13" spans="1:13" ht="12.75">
      <c r="A13" s="1">
        <v>2035</v>
      </c>
      <c r="B13" s="1">
        <v>925</v>
      </c>
      <c r="C13" s="1">
        <v>825</v>
      </c>
      <c r="D13" s="1">
        <v>781</v>
      </c>
      <c r="E13" s="1">
        <f t="shared" ca="1" si="4"/>
        <v>604</v>
      </c>
      <c r="F13" s="4">
        <f t="shared" ca="1" si="0"/>
        <v>0.77336747759282976</v>
      </c>
      <c r="G13" s="1">
        <f t="shared" ca="1" si="1"/>
        <v>177</v>
      </c>
      <c r="H13" s="1">
        <f t="shared" si="2"/>
        <v>100</v>
      </c>
      <c r="I13" s="2">
        <f t="shared" ca="1" si="5"/>
        <v>-45</v>
      </c>
      <c r="J13" s="2">
        <f t="shared" ca="1" si="3"/>
        <v>0</v>
      </c>
      <c r="K13" s="2">
        <f t="shared" ca="1" si="6"/>
        <v>825</v>
      </c>
      <c r="L13" s="2">
        <f t="shared" ca="1" si="7"/>
        <v>781</v>
      </c>
      <c r="M13" s="6">
        <f t="shared" ca="1" si="8"/>
        <v>0.77336747759282976</v>
      </c>
    </row>
    <row r="14" spans="1:13" ht="12.75">
      <c r="A14" s="1">
        <v>2036</v>
      </c>
      <c r="B14" s="1">
        <v>942</v>
      </c>
      <c r="C14" s="1">
        <v>835</v>
      </c>
      <c r="D14" s="1">
        <v>797</v>
      </c>
      <c r="E14" s="1">
        <f t="shared" ca="1" si="4"/>
        <v>674</v>
      </c>
      <c r="F14" s="4">
        <f t="shared" ca="1" si="0"/>
        <v>0.84567126725219577</v>
      </c>
      <c r="G14" s="1">
        <f t="shared" ca="1" si="1"/>
        <v>123</v>
      </c>
      <c r="H14" s="1">
        <f t="shared" si="2"/>
        <v>107</v>
      </c>
      <c r="I14" s="1">
        <f t="shared" ca="1" si="5"/>
        <v>-36</v>
      </c>
      <c r="J14" s="1">
        <f t="shared" ca="1" si="3"/>
        <v>0</v>
      </c>
      <c r="K14" s="1">
        <f t="shared" ca="1" si="6"/>
        <v>835</v>
      </c>
      <c r="L14" s="2">
        <f t="shared" ca="1" si="7"/>
        <v>797</v>
      </c>
      <c r="M14" s="6">
        <f t="shared" ca="1" si="8"/>
        <v>0.84567126725219577</v>
      </c>
    </row>
    <row r="15" spans="1:13" ht="12.75">
      <c r="E15" s="1" t="s">
        <v>29</v>
      </c>
    </row>
    <row r="16" spans="1:13" ht="12.75">
      <c r="A16" s="1"/>
      <c r="B16" s="1" t="s">
        <v>5</v>
      </c>
      <c r="C16" s="1" t="s">
        <v>6</v>
      </c>
      <c r="D16" s="1" t="s">
        <v>7</v>
      </c>
      <c r="E16" s="1" t="s">
        <v>22</v>
      </c>
      <c r="K16" s="1" t="s">
        <v>23</v>
      </c>
      <c r="L16" s="1" t="s">
        <v>24</v>
      </c>
    </row>
    <row r="17" spans="1:12" ht="12.75">
      <c r="A17" s="1" t="s">
        <v>17</v>
      </c>
      <c r="B17" s="2">
        <f t="shared" ref="B17:E17" si="9">SUM(B5:B14)</f>
        <v>8276</v>
      </c>
      <c r="C17" s="2">
        <f t="shared" si="9"/>
        <v>7494</v>
      </c>
      <c r="D17" s="2">
        <f t="shared" si="9"/>
        <v>7092</v>
      </c>
      <c r="E17" s="2">
        <f t="shared" ca="1" si="9"/>
        <v>6211</v>
      </c>
      <c r="F17" s="2"/>
      <c r="G17" s="2"/>
      <c r="H17" s="2"/>
      <c r="I17" s="2"/>
      <c r="J17" s="2"/>
      <c r="K17" s="2">
        <f t="shared" ref="K17:L17" ca="1" si="10">SUM(K5:K14)</f>
        <v>7921</v>
      </c>
      <c r="L17" s="2">
        <f t="shared" ca="1" si="10"/>
        <v>7786</v>
      </c>
    </row>
    <row r="18" spans="1:12" ht="12.75">
      <c r="A18" s="1" t="s">
        <v>18</v>
      </c>
      <c r="B18" s="2">
        <f t="shared" ref="B18:E18" si="11">AVERAGE(B5:B14)</f>
        <v>827.6</v>
      </c>
      <c r="C18" s="2">
        <f t="shared" si="11"/>
        <v>749.4</v>
      </c>
      <c r="D18" s="2">
        <f t="shared" si="11"/>
        <v>709.2</v>
      </c>
      <c r="E18" s="2">
        <f t="shared" ca="1" si="11"/>
        <v>621.1</v>
      </c>
      <c r="F18" s="2"/>
      <c r="G18" s="2"/>
      <c r="H18" s="2"/>
      <c r="I18" s="2"/>
      <c r="J18" s="2"/>
      <c r="K18" s="2">
        <f t="shared" ref="K18:L18" ca="1" si="12">AVERAGE(K5:K14)</f>
        <v>792.1</v>
      </c>
      <c r="L18" s="2">
        <f t="shared" ca="1" si="12"/>
        <v>778.6</v>
      </c>
    </row>
    <row r="20" spans="1:12" ht="12.75">
      <c r="A20" s="1" t="s">
        <v>8</v>
      </c>
      <c r="B20" s="1" t="s">
        <v>4</v>
      </c>
      <c r="C20" s="1" t="s">
        <v>20</v>
      </c>
      <c r="D20" s="1" t="s">
        <v>30</v>
      </c>
      <c r="I20" s="1">
        <v>3</v>
      </c>
    </row>
    <row r="21" spans="1:12" ht="12.75">
      <c r="A21" s="1">
        <f ca="1">RANDBETWEEN(350,D3)</f>
        <v>478</v>
      </c>
      <c r="B21" s="1">
        <v>2025</v>
      </c>
      <c r="C21" s="4">
        <f t="shared" ref="C21:C32" ca="1" si="13">A21/D3</f>
        <v>0.83671754656210617</v>
      </c>
      <c r="D21" s="4">
        <f ca="1">A21/D3</f>
        <v>0.83671754656210617</v>
      </c>
    </row>
    <row r="22" spans="1:12" ht="12.75">
      <c r="A22" s="1">
        <f ca="1">RANDBETWEEN(350,D4)</f>
        <v>402</v>
      </c>
      <c r="B22" s="1">
        <v>2026</v>
      </c>
      <c r="C22" s="4">
        <f t="shared" ca="1" si="13"/>
        <v>0.64217252396166136</v>
      </c>
      <c r="D22" s="4">
        <f ca="1">A22/D4</f>
        <v>0.64217252396166136</v>
      </c>
    </row>
    <row r="23" spans="1:12" ht="12.75">
      <c r="A23" s="1">
        <f t="shared" ref="A23:A32" ca="1" si="14">RANDBETWEEN(350,L5)</f>
        <v>529</v>
      </c>
      <c r="B23" s="1">
        <v>2027</v>
      </c>
      <c r="C23" s="4">
        <f t="shared" ca="1" si="13"/>
        <v>0.82270606531881807</v>
      </c>
      <c r="D23" s="4">
        <f t="shared" ref="D23:D32" ca="1" si="15">A23/K5</f>
        <v>0.76224783861671475</v>
      </c>
    </row>
    <row r="24" spans="1:12" ht="12.75">
      <c r="A24" s="1">
        <f t="shared" ca="1" si="14"/>
        <v>716</v>
      </c>
      <c r="B24" s="1">
        <v>2028</v>
      </c>
      <c r="C24" s="4">
        <f t="shared" ca="1" si="13"/>
        <v>1.0783132530120483</v>
      </c>
      <c r="D24" s="4">
        <f t="shared" ca="1" si="15"/>
        <v>0.99444444444444446</v>
      </c>
    </row>
    <row r="25" spans="1:12" ht="12.75">
      <c r="A25" s="1">
        <f t="shared" ca="1" si="14"/>
        <v>584</v>
      </c>
      <c r="B25" s="1">
        <v>2029</v>
      </c>
      <c r="C25" s="4">
        <f t="shared" ca="1" si="13"/>
        <v>0.91249999999999998</v>
      </c>
      <c r="D25" s="4">
        <f t="shared" ca="1" si="15"/>
        <v>0.77762982689747007</v>
      </c>
    </row>
    <row r="26" spans="1:12" ht="12.75">
      <c r="A26" s="1">
        <f t="shared" ca="1" si="14"/>
        <v>437</v>
      </c>
      <c r="B26" s="1">
        <v>2030</v>
      </c>
      <c r="C26" s="4">
        <f t="shared" ca="1" si="13"/>
        <v>0.6581325301204819</v>
      </c>
      <c r="D26" s="4">
        <f t="shared" ca="1" si="15"/>
        <v>0.60948396094839608</v>
      </c>
    </row>
    <row r="27" spans="1:12" ht="12.75">
      <c r="A27" s="1">
        <f t="shared" ca="1" si="14"/>
        <v>662</v>
      </c>
      <c r="B27" s="1">
        <v>2031</v>
      </c>
      <c r="C27" s="4">
        <f t="shared" ca="1" si="13"/>
        <v>0.96081277213352689</v>
      </c>
      <c r="D27" s="4">
        <f t="shared" ca="1" si="15"/>
        <v>0.8254364089775561</v>
      </c>
    </row>
    <row r="28" spans="1:12" ht="12.75">
      <c r="A28" s="1">
        <f t="shared" ca="1" si="14"/>
        <v>424</v>
      </c>
      <c r="B28" s="1">
        <v>2032</v>
      </c>
      <c r="C28" s="4">
        <f t="shared" ca="1" si="13"/>
        <v>0.5938375350140056</v>
      </c>
      <c r="D28" s="4">
        <f t="shared" ca="1" si="15"/>
        <v>0.49765258215962443</v>
      </c>
    </row>
    <row r="29" spans="1:12" ht="12.75">
      <c r="A29" s="1">
        <f t="shared" ca="1" si="14"/>
        <v>784</v>
      </c>
      <c r="B29" s="1">
        <v>2033</v>
      </c>
      <c r="C29" s="4">
        <f t="shared" ca="1" si="13"/>
        <v>1.0608930987821381</v>
      </c>
      <c r="D29" s="4">
        <f t="shared" ca="1" si="15"/>
        <v>0.95609756097560972</v>
      </c>
    </row>
    <row r="30" spans="1:12" ht="12.75">
      <c r="A30" s="1">
        <f t="shared" ca="1" si="14"/>
        <v>797</v>
      </c>
      <c r="B30" s="1">
        <v>2034</v>
      </c>
      <c r="C30" s="4">
        <f t="shared" ca="1" si="13"/>
        <v>1.0473061760840998</v>
      </c>
      <c r="D30" s="4">
        <f t="shared" ca="1" si="15"/>
        <v>0.88066298342541438</v>
      </c>
    </row>
    <row r="31" spans="1:12" ht="12.75">
      <c r="A31" s="1">
        <f t="shared" ca="1" si="14"/>
        <v>604</v>
      </c>
      <c r="B31" s="1">
        <v>2035</v>
      </c>
      <c r="C31" s="4">
        <f t="shared" ca="1" si="13"/>
        <v>0.77336747759282976</v>
      </c>
      <c r="D31" s="4">
        <f t="shared" ca="1" si="15"/>
        <v>0.73212121212121217</v>
      </c>
    </row>
    <row r="32" spans="1:12" ht="12.75">
      <c r="A32" s="1">
        <f t="shared" ca="1" si="14"/>
        <v>674</v>
      </c>
      <c r="B32" s="1">
        <v>2036</v>
      </c>
      <c r="C32" s="4">
        <f t="shared" ca="1" si="13"/>
        <v>0.84567126725219577</v>
      </c>
      <c r="D32" s="4">
        <f t="shared" ca="1" si="15"/>
        <v>0.80718562874251498</v>
      </c>
    </row>
    <row r="34" spans="1:2" ht="12.75">
      <c r="A34" s="1" t="s">
        <v>17</v>
      </c>
      <c r="B34" s="1">
        <f ca="1">SUM(A23:A32)</f>
        <v>6211</v>
      </c>
    </row>
    <row r="35" spans="1:2" ht="12.75">
      <c r="A35" s="1" t="s">
        <v>18</v>
      </c>
      <c r="B35" s="1">
        <f ca="1">AVERAGE(A23:A32)</f>
        <v>621.1</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L35"/>
  <sheetViews>
    <sheetView topLeftCell="A10" workbookViewId="0">
      <selection activeCell="C17" sqref="C17"/>
    </sheetView>
  </sheetViews>
  <sheetFormatPr defaultColWidth="12.5703125" defaultRowHeight="15.75" customHeight="1"/>
  <cols>
    <col min="1" max="1" width="20.42578125" customWidth="1"/>
    <col min="6" max="6" width="25.7109375" customWidth="1"/>
  </cols>
  <sheetData>
    <row r="1" spans="1:12">
      <c r="A1" s="1" t="s">
        <v>4</v>
      </c>
      <c r="B1" s="1" t="s">
        <v>5</v>
      </c>
      <c r="C1" s="1" t="s">
        <v>6</v>
      </c>
      <c r="D1" s="1" t="s">
        <v>7</v>
      </c>
      <c r="E1" s="12" t="s">
        <v>22</v>
      </c>
      <c r="F1" s="1" t="s">
        <v>9</v>
      </c>
      <c r="G1" s="1" t="s">
        <v>10</v>
      </c>
      <c r="H1" s="1" t="s">
        <v>31</v>
      </c>
      <c r="I1" s="1" t="s">
        <v>12</v>
      </c>
      <c r="J1" s="1" t="s">
        <v>13</v>
      </c>
      <c r="K1" s="1" t="s">
        <v>32</v>
      </c>
      <c r="L1" s="1" t="s">
        <v>25</v>
      </c>
    </row>
    <row r="2" spans="1:12">
      <c r="A2" s="1">
        <v>2025</v>
      </c>
      <c r="B2" s="2">
        <v>646.92999999999995</v>
      </c>
      <c r="C2" s="2">
        <v>604.88</v>
      </c>
      <c r="D2" s="2">
        <v>571.28</v>
      </c>
      <c r="E2" s="3">
        <v>354</v>
      </c>
      <c r="F2" s="4">
        <f t="shared" ref="F2:F13" si="0">E2/D2</f>
        <v>0.61966111188909123</v>
      </c>
      <c r="G2" s="3">
        <f t="shared" ref="G2:G13" si="1">D2-E2</f>
        <v>217.27999999999997</v>
      </c>
      <c r="H2" s="3"/>
      <c r="I2" s="3"/>
      <c r="J2" s="3"/>
      <c r="K2" s="3"/>
    </row>
    <row r="3" spans="1:12">
      <c r="A3" s="1">
        <v>2026</v>
      </c>
      <c r="B3" s="2">
        <v>673</v>
      </c>
      <c r="C3" s="2">
        <v>626</v>
      </c>
      <c r="D3" s="2">
        <v>626</v>
      </c>
      <c r="E3" s="3">
        <f>A21</f>
        <v>350</v>
      </c>
      <c r="F3" s="4">
        <f t="shared" si="0"/>
        <v>0.5591054313099042</v>
      </c>
      <c r="G3" s="3">
        <f t="shared" si="1"/>
        <v>276</v>
      </c>
      <c r="H3" s="3"/>
      <c r="I3" s="3">
        <f>IF(E2&gt;H3,H3,E2)</f>
        <v>0</v>
      </c>
      <c r="J3" s="3"/>
      <c r="K3" s="3"/>
    </row>
    <row r="4" spans="1:12">
      <c r="A4" s="1">
        <v>2027</v>
      </c>
      <c r="B4" s="2">
        <v>694</v>
      </c>
      <c r="C4" s="2">
        <v>643</v>
      </c>
      <c r="D4" s="2">
        <v>643</v>
      </c>
      <c r="E4" s="3">
        <f t="shared" ref="E4:E13" ca="1" si="2">A22</f>
        <v>484</v>
      </c>
      <c r="F4" s="4">
        <f t="shared" ca="1" si="0"/>
        <v>0.75272161741835153</v>
      </c>
      <c r="G4" s="3">
        <f t="shared" ca="1" si="1"/>
        <v>159</v>
      </c>
      <c r="H4" s="3">
        <f t="shared" ref="H4:H13" si="3">C4-D4</f>
        <v>0</v>
      </c>
      <c r="I4" s="3">
        <f t="shared" ref="I4:I13" si="4">IF(G2&gt;H4,H4,G2)</f>
        <v>0</v>
      </c>
      <c r="J4" s="3">
        <f t="shared" ref="J4:J13" si="5">IF(I4&gt;0, I4, 0)</f>
        <v>0</v>
      </c>
      <c r="K4" s="3">
        <f t="shared" ref="K4:K13" si="6">J4+D4</f>
        <v>643</v>
      </c>
      <c r="L4" s="4">
        <f t="shared" ref="L4:L13" ca="1" si="7">E4/K4</f>
        <v>0.75272161741835153</v>
      </c>
    </row>
    <row r="5" spans="1:12">
      <c r="A5" s="1">
        <v>2028</v>
      </c>
      <c r="B5" s="2">
        <v>720</v>
      </c>
      <c r="C5" s="2">
        <v>664</v>
      </c>
      <c r="D5" s="2">
        <v>664</v>
      </c>
      <c r="E5" s="3">
        <f t="shared" ca="1" si="2"/>
        <v>501</v>
      </c>
      <c r="F5" s="4">
        <f t="shared" ca="1" si="0"/>
        <v>0.75451807228915657</v>
      </c>
      <c r="G5" s="3">
        <f t="shared" ca="1" si="1"/>
        <v>163</v>
      </c>
      <c r="H5" s="3">
        <f t="shared" si="3"/>
        <v>0</v>
      </c>
      <c r="I5" s="3">
        <f t="shared" si="4"/>
        <v>0</v>
      </c>
      <c r="J5" s="3">
        <f t="shared" si="5"/>
        <v>0</v>
      </c>
      <c r="K5" s="3">
        <f t="shared" si="6"/>
        <v>664</v>
      </c>
      <c r="L5" s="4">
        <f t="shared" ca="1" si="7"/>
        <v>0.75451807228915657</v>
      </c>
    </row>
    <row r="6" spans="1:12">
      <c r="A6" s="1">
        <v>2029</v>
      </c>
      <c r="B6" s="2">
        <v>751</v>
      </c>
      <c r="C6" s="2">
        <v>689</v>
      </c>
      <c r="D6" s="2">
        <v>640</v>
      </c>
      <c r="E6" s="3">
        <f t="shared" ca="1" si="2"/>
        <v>501</v>
      </c>
      <c r="F6" s="4">
        <f t="shared" ca="1" si="0"/>
        <v>0.78281250000000002</v>
      </c>
      <c r="G6" s="3">
        <f t="shared" ca="1" si="1"/>
        <v>139</v>
      </c>
      <c r="H6" s="3">
        <f t="shared" si="3"/>
        <v>49</v>
      </c>
      <c r="I6" s="3">
        <f t="shared" ca="1" si="4"/>
        <v>49</v>
      </c>
      <c r="J6" s="3">
        <f t="shared" ca="1" si="5"/>
        <v>49</v>
      </c>
      <c r="K6" s="3">
        <f t="shared" ca="1" si="6"/>
        <v>689</v>
      </c>
      <c r="L6" s="4">
        <f t="shared" ca="1" si="7"/>
        <v>0.72714078374455737</v>
      </c>
    </row>
    <row r="7" spans="1:12">
      <c r="A7" s="1">
        <v>2030</v>
      </c>
      <c r="B7" s="2">
        <v>786</v>
      </c>
      <c r="C7" s="2">
        <v>717</v>
      </c>
      <c r="D7" s="2">
        <v>664</v>
      </c>
      <c r="E7" s="3">
        <f t="shared" ca="1" si="2"/>
        <v>562</v>
      </c>
      <c r="F7" s="4">
        <f t="shared" ca="1" si="0"/>
        <v>0.84638554216867468</v>
      </c>
      <c r="G7" s="3">
        <f t="shared" ca="1" si="1"/>
        <v>102</v>
      </c>
      <c r="H7" s="3">
        <f t="shared" si="3"/>
        <v>53</v>
      </c>
      <c r="I7" s="3">
        <f t="shared" ca="1" si="4"/>
        <v>53</v>
      </c>
      <c r="J7" s="3">
        <f t="shared" ca="1" si="5"/>
        <v>53</v>
      </c>
      <c r="K7" s="3">
        <f t="shared" ca="1" si="6"/>
        <v>717</v>
      </c>
      <c r="L7" s="4">
        <f t="shared" ca="1" si="7"/>
        <v>0.78382147838214788</v>
      </c>
    </row>
    <row r="8" spans="1:12">
      <c r="A8" s="1">
        <v>2031</v>
      </c>
      <c r="B8" s="2">
        <v>820</v>
      </c>
      <c r="C8" s="2">
        <v>746</v>
      </c>
      <c r="D8" s="2">
        <v>689</v>
      </c>
      <c r="E8" s="3">
        <f t="shared" ca="1" si="2"/>
        <v>553</v>
      </c>
      <c r="F8" s="4">
        <f t="shared" ca="1" si="0"/>
        <v>0.8026124818577649</v>
      </c>
      <c r="G8" s="3">
        <f t="shared" ca="1" si="1"/>
        <v>136</v>
      </c>
      <c r="H8" s="3">
        <f t="shared" si="3"/>
        <v>57</v>
      </c>
      <c r="I8" s="3">
        <f t="shared" ca="1" si="4"/>
        <v>57</v>
      </c>
      <c r="J8" s="3">
        <f t="shared" ca="1" si="5"/>
        <v>57</v>
      </c>
      <c r="K8" s="3">
        <f t="shared" ca="1" si="6"/>
        <v>746</v>
      </c>
      <c r="L8" s="4">
        <f t="shared" ca="1" si="7"/>
        <v>0.74128686327077753</v>
      </c>
    </row>
    <row r="9" spans="1:12">
      <c r="A9" s="1">
        <v>2032</v>
      </c>
      <c r="B9" s="2">
        <v>852</v>
      </c>
      <c r="C9" s="2">
        <v>771</v>
      </c>
      <c r="D9" s="2">
        <v>714</v>
      </c>
      <c r="E9" s="3">
        <f t="shared" ca="1" si="2"/>
        <v>456</v>
      </c>
      <c r="F9" s="4">
        <f t="shared" ca="1" si="0"/>
        <v>0.6386554621848739</v>
      </c>
      <c r="G9" s="3">
        <f t="shared" ca="1" si="1"/>
        <v>258</v>
      </c>
      <c r="H9" s="3">
        <f t="shared" si="3"/>
        <v>57</v>
      </c>
      <c r="I9" s="3">
        <f t="shared" ca="1" si="4"/>
        <v>57</v>
      </c>
      <c r="J9" s="3">
        <f t="shared" ca="1" si="5"/>
        <v>57</v>
      </c>
      <c r="K9" s="3">
        <f t="shared" ca="1" si="6"/>
        <v>771</v>
      </c>
      <c r="L9" s="4">
        <f t="shared" ca="1" si="7"/>
        <v>0.59143968871595332</v>
      </c>
    </row>
    <row r="10" spans="1:12">
      <c r="A10" s="1">
        <v>2033</v>
      </c>
      <c r="B10" s="2">
        <v>881</v>
      </c>
      <c r="C10" s="2">
        <v>793</v>
      </c>
      <c r="D10" s="2">
        <v>739</v>
      </c>
      <c r="E10" s="3">
        <f t="shared" ca="1" si="2"/>
        <v>646</v>
      </c>
      <c r="F10" s="4">
        <f t="shared" ca="1" si="0"/>
        <v>0.87415426251691475</v>
      </c>
      <c r="G10" s="3">
        <f t="shared" ca="1" si="1"/>
        <v>93</v>
      </c>
      <c r="H10" s="3">
        <f t="shared" si="3"/>
        <v>54</v>
      </c>
      <c r="I10" s="3">
        <f t="shared" ca="1" si="4"/>
        <v>54</v>
      </c>
      <c r="J10" s="3">
        <f t="shared" ca="1" si="5"/>
        <v>54</v>
      </c>
      <c r="K10" s="3">
        <f t="shared" ca="1" si="6"/>
        <v>793</v>
      </c>
      <c r="L10" s="4">
        <f t="shared" ca="1" si="7"/>
        <v>0.8146279949558638</v>
      </c>
    </row>
    <row r="11" spans="1:12">
      <c r="A11" s="1">
        <v>2034</v>
      </c>
      <c r="B11" s="2">
        <v>905</v>
      </c>
      <c r="C11" s="2">
        <v>811</v>
      </c>
      <c r="D11" s="2">
        <v>761</v>
      </c>
      <c r="E11" s="3">
        <f t="shared" ca="1" si="2"/>
        <v>423</v>
      </c>
      <c r="F11" s="4">
        <f t="shared" ca="1" si="0"/>
        <v>0.55584756898817345</v>
      </c>
      <c r="G11" s="3">
        <f t="shared" ca="1" si="1"/>
        <v>338</v>
      </c>
      <c r="H11" s="3">
        <f t="shared" si="3"/>
        <v>50</v>
      </c>
      <c r="I11" s="3">
        <f t="shared" ca="1" si="4"/>
        <v>50</v>
      </c>
      <c r="J11" s="3">
        <f t="shared" ca="1" si="5"/>
        <v>50</v>
      </c>
      <c r="K11" s="3">
        <f t="shared" ca="1" si="6"/>
        <v>811</v>
      </c>
      <c r="L11" s="4">
        <f t="shared" ca="1" si="7"/>
        <v>0.52157829839704073</v>
      </c>
    </row>
    <row r="12" spans="1:12">
      <c r="A12" s="1">
        <v>2035</v>
      </c>
      <c r="B12" s="1">
        <v>925</v>
      </c>
      <c r="C12" s="1">
        <v>825</v>
      </c>
      <c r="D12" s="1">
        <v>781</v>
      </c>
      <c r="E12" s="3">
        <f t="shared" ca="1" si="2"/>
        <v>621</v>
      </c>
      <c r="F12" s="4">
        <f t="shared" ca="1" si="0"/>
        <v>0.79513444302176695</v>
      </c>
      <c r="G12" s="3">
        <f t="shared" ca="1" si="1"/>
        <v>160</v>
      </c>
      <c r="H12" s="3">
        <f t="shared" si="3"/>
        <v>44</v>
      </c>
      <c r="I12" s="3">
        <f t="shared" ca="1" si="4"/>
        <v>44</v>
      </c>
      <c r="J12" s="3">
        <f t="shared" ca="1" si="5"/>
        <v>44</v>
      </c>
      <c r="K12" s="3">
        <f t="shared" ca="1" si="6"/>
        <v>825</v>
      </c>
      <c r="L12" s="4">
        <f t="shared" ca="1" si="7"/>
        <v>0.75272727272727269</v>
      </c>
    </row>
    <row r="13" spans="1:12">
      <c r="A13" s="1">
        <v>2036</v>
      </c>
      <c r="B13" s="1">
        <v>942</v>
      </c>
      <c r="C13" s="1">
        <v>835</v>
      </c>
      <c r="D13" s="1">
        <v>797</v>
      </c>
      <c r="E13" s="3">
        <f t="shared" ca="1" si="2"/>
        <v>755</v>
      </c>
      <c r="F13" s="4">
        <f t="shared" ca="1" si="0"/>
        <v>0.94730238393977417</v>
      </c>
      <c r="G13" s="3">
        <f t="shared" ca="1" si="1"/>
        <v>42</v>
      </c>
      <c r="H13" s="3">
        <f t="shared" si="3"/>
        <v>38</v>
      </c>
      <c r="I13" s="3">
        <f t="shared" ca="1" si="4"/>
        <v>38</v>
      </c>
      <c r="J13" s="3">
        <f t="shared" ca="1" si="5"/>
        <v>38</v>
      </c>
      <c r="K13" s="3">
        <f t="shared" ca="1" si="6"/>
        <v>835</v>
      </c>
      <c r="L13" s="4">
        <f t="shared" ca="1" si="7"/>
        <v>0.90419161676646709</v>
      </c>
    </row>
    <row r="14" spans="1:12">
      <c r="E14" s="1" t="s">
        <v>29</v>
      </c>
    </row>
    <row r="15" spans="1:12">
      <c r="A15" s="1" t="s">
        <v>4</v>
      </c>
      <c r="B15" s="1" t="s">
        <v>5</v>
      </c>
      <c r="C15" s="1" t="s">
        <v>6</v>
      </c>
      <c r="D15" s="1" t="s">
        <v>7</v>
      </c>
      <c r="E15" s="1" t="s">
        <v>8</v>
      </c>
      <c r="K15" s="1" t="s">
        <v>32</v>
      </c>
    </row>
    <row r="16" spans="1:12">
      <c r="A16" s="1" t="s">
        <v>17</v>
      </c>
      <c r="B16" s="2">
        <f t="shared" ref="B16:E16" si="8">SUM(B4:B13)</f>
        <v>8276</v>
      </c>
      <c r="C16" s="2">
        <f t="shared" si="8"/>
        <v>7494</v>
      </c>
      <c r="D16" s="2">
        <f t="shared" si="8"/>
        <v>7092</v>
      </c>
      <c r="E16" s="1">
        <f t="shared" ca="1" si="8"/>
        <v>5502</v>
      </c>
      <c r="K16" s="3">
        <f ca="1">SUM(K4:K13)</f>
        <v>7494</v>
      </c>
    </row>
    <row r="17" spans="1:11">
      <c r="A17" s="1" t="s">
        <v>18</v>
      </c>
      <c r="B17" s="2">
        <f t="shared" ref="B17:E17" si="9">AVERAGE(B4:B13)</f>
        <v>827.6</v>
      </c>
      <c r="C17" s="2">
        <f t="shared" si="9"/>
        <v>749.4</v>
      </c>
      <c r="D17" s="2">
        <f t="shared" si="9"/>
        <v>709.2</v>
      </c>
      <c r="E17" s="1">
        <f t="shared" ca="1" si="9"/>
        <v>550.20000000000005</v>
      </c>
      <c r="K17" s="3">
        <f ca="1">AVERAGE(K4:K13)</f>
        <v>749.4</v>
      </c>
    </row>
    <row r="20" spans="1:11">
      <c r="A20" s="1" t="s">
        <v>8</v>
      </c>
      <c r="B20" s="1" t="s">
        <v>4</v>
      </c>
      <c r="C20" s="1" t="s">
        <v>20</v>
      </c>
      <c r="D20" s="1" t="s">
        <v>30</v>
      </c>
    </row>
    <row r="21" spans="1:11">
      <c r="A21" s="1">
        <v>350</v>
      </c>
      <c r="B21" s="1">
        <v>2025</v>
      </c>
      <c r="C21" s="4">
        <f t="shared" ref="C21:C32" si="10">A21/D2</f>
        <v>0.61265929141576814</v>
      </c>
      <c r="D21" s="1">
        <f>A21/D2</f>
        <v>0.61265929141576814</v>
      </c>
    </row>
    <row r="22" spans="1:11">
      <c r="A22" s="1">
        <f ca="1">RANDBETWEEN(350,D3)</f>
        <v>484</v>
      </c>
      <c r="B22" s="1">
        <v>2026</v>
      </c>
      <c r="C22" s="4">
        <f t="shared" ca="1" si="10"/>
        <v>0.77316293929712465</v>
      </c>
      <c r="D22" s="1">
        <f ca="1">A22/D3</f>
        <v>0.77316293929712465</v>
      </c>
    </row>
    <row r="23" spans="1:11">
      <c r="A23" s="1">
        <f t="shared" ref="A23:A32" ca="1" si="11">RANDBETWEEN(350,K4)</f>
        <v>501</v>
      </c>
      <c r="B23" s="1">
        <v>2027</v>
      </c>
      <c r="C23" s="4">
        <f t="shared" ca="1" si="10"/>
        <v>0.77916018662519437</v>
      </c>
      <c r="D23" s="1">
        <f t="shared" ref="D23:D32" ca="1" si="12">A23/K4</f>
        <v>0.77916018662519437</v>
      </c>
    </row>
    <row r="24" spans="1:11">
      <c r="A24" s="1">
        <f t="shared" ca="1" si="11"/>
        <v>501</v>
      </c>
      <c r="B24" s="1">
        <v>2028</v>
      </c>
      <c r="C24" s="4">
        <f t="shared" ca="1" si="10"/>
        <v>0.75451807228915657</v>
      </c>
      <c r="D24" s="1">
        <f t="shared" ca="1" si="12"/>
        <v>0.75451807228915657</v>
      </c>
    </row>
    <row r="25" spans="1:11">
      <c r="A25" s="1">
        <f t="shared" ca="1" si="11"/>
        <v>562</v>
      </c>
      <c r="B25" s="1">
        <v>2029</v>
      </c>
      <c r="C25" s="4">
        <f t="shared" ca="1" si="10"/>
        <v>0.87812500000000004</v>
      </c>
      <c r="D25" s="1">
        <f t="shared" ca="1" si="12"/>
        <v>0.81567489114658931</v>
      </c>
    </row>
    <row r="26" spans="1:11">
      <c r="A26" s="1">
        <f t="shared" ca="1" si="11"/>
        <v>553</v>
      </c>
      <c r="B26" s="1">
        <v>2030</v>
      </c>
      <c r="C26" s="4">
        <f t="shared" ca="1" si="10"/>
        <v>0.83283132530120485</v>
      </c>
      <c r="D26" s="1">
        <f t="shared" ca="1" si="12"/>
        <v>0.77126917712691767</v>
      </c>
    </row>
    <row r="27" spans="1:11">
      <c r="A27" s="1">
        <f t="shared" ca="1" si="11"/>
        <v>456</v>
      </c>
      <c r="B27" s="1">
        <v>2031</v>
      </c>
      <c r="C27" s="4">
        <f t="shared" ca="1" si="10"/>
        <v>0.66182873730043545</v>
      </c>
      <c r="D27" s="1">
        <f t="shared" ca="1" si="12"/>
        <v>0.61126005361930291</v>
      </c>
    </row>
    <row r="28" spans="1:11">
      <c r="A28" s="1">
        <f t="shared" ca="1" si="11"/>
        <v>646</v>
      </c>
      <c r="B28" s="1">
        <v>2032</v>
      </c>
      <c r="C28" s="4">
        <f t="shared" ca="1" si="10"/>
        <v>0.90476190476190477</v>
      </c>
      <c r="D28" s="1">
        <f t="shared" ca="1" si="12"/>
        <v>0.83787289234760054</v>
      </c>
    </row>
    <row r="29" spans="1:11">
      <c r="A29" s="1">
        <f t="shared" ca="1" si="11"/>
        <v>423</v>
      </c>
      <c r="B29" s="1">
        <v>2033</v>
      </c>
      <c r="C29" s="4">
        <f t="shared" ca="1" si="10"/>
        <v>0.5723951285520974</v>
      </c>
      <c r="D29" s="1">
        <f t="shared" ca="1" si="12"/>
        <v>0.53341740226986134</v>
      </c>
    </row>
    <row r="30" spans="1:11">
      <c r="A30" s="1">
        <f t="shared" ca="1" si="11"/>
        <v>621</v>
      </c>
      <c r="B30" s="1">
        <v>2034</v>
      </c>
      <c r="C30" s="4">
        <f t="shared" ca="1" si="10"/>
        <v>0.81603153745072277</v>
      </c>
      <c r="D30" s="1">
        <f t="shared" ca="1" si="12"/>
        <v>0.76572133168927248</v>
      </c>
    </row>
    <row r="31" spans="1:11">
      <c r="A31" s="1">
        <f t="shared" ca="1" si="11"/>
        <v>755</v>
      </c>
      <c r="B31" s="1">
        <v>2035</v>
      </c>
      <c r="C31" s="4">
        <f t="shared" ca="1" si="10"/>
        <v>0.96670934699103717</v>
      </c>
      <c r="D31" s="1">
        <f t="shared" ca="1" si="12"/>
        <v>0.91515151515151516</v>
      </c>
    </row>
    <row r="32" spans="1:11">
      <c r="A32" s="1">
        <f t="shared" ca="1" si="11"/>
        <v>481</v>
      </c>
      <c r="B32" s="1">
        <v>2036</v>
      </c>
      <c r="C32" s="4">
        <f t="shared" ca="1" si="10"/>
        <v>0.60351317440401508</v>
      </c>
      <c r="D32" s="1">
        <f t="shared" ca="1" si="12"/>
        <v>0.57604790419161678</v>
      </c>
    </row>
    <row r="33" spans="1:3">
      <c r="C33" s="4"/>
    </row>
    <row r="34" spans="1:3">
      <c r="A34" s="1" t="s">
        <v>33</v>
      </c>
      <c r="B34" s="1">
        <f ca="1">SUM(A23:A30)</f>
        <v>4263</v>
      </c>
    </row>
    <row r="35" spans="1:3">
      <c r="A35" s="1" t="s">
        <v>34</v>
      </c>
      <c r="B35" s="1">
        <f ca="1">AVERAGE(A23:A30)</f>
        <v>532.875</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Q39"/>
  <sheetViews>
    <sheetView topLeftCell="A10" workbookViewId="0">
      <selection activeCell="B34" sqref="B34"/>
    </sheetView>
  </sheetViews>
  <sheetFormatPr defaultColWidth="12.5703125" defaultRowHeight="15.75" customHeight="1"/>
  <sheetData>
    <row r="1" spans="1:17">
      <c r="A1" s="5" t="s">
        <v>4</v>
      </c>
      <c r="B1" s="5" t="s">
        <v>5</v>
      </c>
      <c r="C1" s="5" t="s">
        <v>6</v>
      </c>
      <c r="D1" s="5" t="s">
        <v>7</v>
      </c>
      <c r="E1" s="5" t="s">
        <v>22</v>
      </c>
      <c r="F1" s="5" t="s">
        <v>9</v>
      </c>
      <c r="G1" s="5" t="s">
        <v>10</v>
      </c>
      <c r="H1" s="5" t="s">
        <v>11</v>
      </c>
      <c r="I1" s="5" t="s">
        <v>12</v>
      </c>
      <c r="J1" s="5" t="s">
        <v>13</v>
      </c>
      <c r="K1" s="5" t="s">
        <v>23</v>
      </c>
      <c r="L1" s="5" t="s">
        <v>24</v>
      </c>
      <c r="M1" s="5" t="s">
        <v>15</v>
      </c>
      <c r="N1" s="5"/>
      <c r="Q1" s="5"/>
    </row>
    <row r="2" spans="1:17">
      <c r="A2" s="10">
        <v>2025</v>
      </c>
      <c r="B2" s="7">
        <v>940</v>
      </c>
      <c r="C2" s="7">
        <v>821</v>
      </c>
      <c r="D2" s="7">
        <v>815</v>
      </c>
      <c r="E2" s="10">
        <v>405</v>
      </c>
      <c r="F2" s="9">
        <f t="shared" ref="F2:F13" si="0">E2/D2</f>
        <v>0.49693251533742333</v>
      </c>
      <c r="G2" s="7">
        <f t="shared" ref="G2:G13" si="1">D2-E2</f>
        <v>410</v>
      </c>
      <c r="H2" s="8"/>
      <c r="I2" s="8"/>
      <c r="J2" s="8"/>
      <c r="K2" s="8"/>
      <c r="L2" s="8"/>
      <c r="M2" s="5"/>
      <c r="N2" s="5"/>
      <c r="O2" s="5"/>
      <c r="P2" s="5"/>
      <c r="Q2" s="5"/>
    </row>
    <row r="3" spans="1:17">
      <c r="A3" s="10">
        <v>2026</v>
      </c>
      <c r="B3" s="7">
        <v>970</v>
      </c>
      <c r="C3" s="7">
        <v>902</v>
      </c>
      <c r="D3" s="7">
        <v>897</v>
      </c>
      <c r="E3" s="10">
        <f ca="1">A22</f>
        <v>770</v>
      </c>
      <c r="F3" s="9">
        <f t="shared" ca="1" si="0"/>
        <v>0.85841694537346713</v>
      </c>
      <c r="G3" s="7">
        <f t="shared" ca="1" si="1"/>
        <v>127</v>
      </c>
      <c r="H3" s="7">
        <f t="shared" ref="H3:H13" si="2">B3-C3</f>
        <v>68</v>
      </c>
      <c r="I3" s="8"/>
      <c r="J3" s="7">
        <f t="shared" ref="J3:J13" si="3">IF(I3&gt;0, I3, 0)</f>
        <v>0</v>
      </c>
      <c r="K3" s="8"/>
      <c r="L3" s="8"/>
      <c r="M3" s="5"/>
      <c r="N3" s="5"/>
      <c r="O3" s="5"/>
      <c r="P3" s="5"/>
      <c r="Q3" s="5"/>
    </row>
    <row r="4" spans="1:17">
      <c r="A4" s="10">
        <v>2027</v>
      </c>
      <c r="B4" s="7">
        <v>994</v>
      </c>
      <c r="C4" s="7">
        <v>902</v>
      </c>
      <c r="D4" s="7">
        <v>902</v>
      </c>
      <c r="E4" s="10">
        <f t="shared" ref="E4:E13" ca="1" si="4">A23</f>
        <v>758</v>
      </c>
      <c r="F4" s="9">
        <f t="shared" ca="1" si="0"/>
        <v>0.84035476718403546</v>
      </c>
      <c r="G4" s="7">
        <f t="shared" ca="1" si="1"/>
        <v>144</v>
      </c>
      <c r="H4" s="7">
        <f t="shared" si="2"/>
        <v>92</v>
      </c>
      <c r="I4" s="7">
        <v>0</v>
      </c>
      <c r="J4" s="7">
        <f t="shared" si="3"/>
        <v>0</v>
      </c>
      <c r="K4" s="7">
        <f t="shared" ref="K4:K13" si="5">J4+C4</f>
        <v>902</v>
      </c>
      <c r="L4" s="2">
        <f t="shared" ref="L4:L13" si="6">(D4/C4)*K4</f>
        <v>902</v>
      </c>
      <c r="M4" s="6">
        <f t="shared" ref="M4:M13" ca="1" si="7">E4/L4</f>
        <v>0.84035476718403546</v>
      </c>
      <c r="N4" s="10"/>
      <c r="O4" s="10"/>
      <c r="P4" s="10"/>
      <c r="Q4" s="10"/>
    </row>
    <row r="5" spans="1:17">
      <c r="A5" s="10">
        <v>2028</v>
      </c>
      <c r="B5" s="7">
        <v>1013</v>
      </c>
      <c r="C5" s="7">
        <v>902</v>
      </c>
      <c r="D5" s="7">
        <v>902</v>
      </c>
      <c r="E5" s="10">
        <f t="shared" ca="1" si="4"/>
        <v>747</v>
      </c>
      <c r="F5" s="9">
        <f t="shared" ca="1" si="0"/>
        <v>0.82815964523281593</v>
      </c>
      <c r="G5" s="7">
        <f t="shared" ca="1" si="1"/>
        <v>155</v>
      </c>
      <c r="H5" s="7">
        <f t="shared" si="2"/>
        <v>111</v>
      </c>
      <c r="I5" s="7">
        <v>0</v>
      </c>
      <c r="J5" s="7">
        <f t="shared" si="3"/>
        <v>0</v>
      </c>
      <c r="K5" s="7">
        <f t="shared" si="5"/>
        <v>902</v>
      </c>
      <c r="L5" s="2">
        <f t="shared" si="6"/>
        <v>902</v>
      </c>
      <c r="M5" s="6">
        <f t="shared" ca="1" si="7"/>
        <v>0.82815964523281593</v>
      </c>
      <c r="N5" s="10"/>
      <c r="O5" s="10"/>
      <c r="P5" s="10"/>
      <c r="Q5" s="10"/>
    </row>
    <row r="6" spans="1:17">
      <c r="A6" s="10">
        <v>2029</v>
      </c>
      <c r="B6" s="7">
        <v>1032</v>
      </c>
      <c r="C6" s="7">
        <v>868</v>
      </c>
      <c r="D6" s="7">
        <v>863</v>
      </c>
      <c r="E6" s="10">
        <f t="shared" ca="1" si="4"/>
        <v>559</v>
      </c>
      <c r="F6" s="9">
        <f t="shared" ca="1" si="0"/>
        <v>0.64774044032444955</v>
      </c>
      <c r="G6" s="7">
        <f t="shared" ca="1" si="1"/>
        <v>304</v>
      </c>
      <c r="H6" s="7">
        <f t="shared" si="2"/>
        <v>164</v>
      </c>
      <c r="I6" s="7">
        <f t="shared" ref="I6:I13" ca="1" si="8">IF(G4&gt;H6, H6, G4)</f>
        <v>144</v>
      </c>
      <c r="J6" s="7">
        <f t="shared" ca="1" si="3"/>
        <v>144</v>
      </c>
      <c r="K6" s="7">
        <f t="shared" ca="1" si="5"/>
        <v>1012</v>
      </c>
      <c r="L6" s="2">
        <f t="shared" ca="1" si="6"/>
        <v>1006.1705069124424</v>
      </c>
      <c r="M6" s="6">
        <f t="shared" ca="1" si="7"/>
        <v>0.55557184012018013</v>
      </c>
      <c r="N6" s="10"/>
      <c r="O6" s="10"/>
      <c r="P6" s="10"/>
      <c r="Q6" s="10"/>
    </row>
    <row r="7" spans="1:17">
      <c r="A7" s="10">
        <v>2030</v>
      </c>
      <c r="B7" s="7">
        <v>1050</v>
      </c>
      <c r="C7" s="7">
        <v>874</v>
      </c>
      <c r="D7" s="7">
        <v>870</v>
      </c>
      <c r="E7" s="10">
        <f t="shared" ca="1" si="4"/>
        <v>917</v>
      </c>
      <c r="F7" s="9">
        <f t="shared" ca="1" si="0"/>
        <v>1.054022988505747</v>
      </c>
      <c r="G7" s="7">
        <f t="shared" ca="1" si="1"/>
        <v>-47</v>
      </c>
      <c r="H7" s="7">
        <f t="shared" si="2"/>
        <v>176</v>
      </c>
      <c r="I7" s="7">
        <f t="shared" ca="1" si="8"/>
        <v>155</v>
      </c>
      <c r="J7" s="7">
        <f t="shared" ca="1" si="3"/>
        <v>155</v>
      </c>
      <c r="K7" s="7">
        <f t="shared" ca="1" si="5"/>
        <v>1029</v>
      </c>
      <c r="L7" s="2">
        <f t="shared" ca="1" si="6"/>
        <v>1024.2906178489702</v>
      </c>
      <c r="M7" s="6">
        <f t="shared" ca="1" si="7"/>
        <v>0.89525373367737904</v>
      </c>
      <c r="N7" s="10"/>
      <c r="O7" s="10"/>
      <c r="P7" s="10"/>
      <c r="Q7" s="10"/>
    </row>
    <row r="8" spans="1:17">
      <c r="A8" s="10">
        <v>2031</v>
      </c>
      <c r="B8" s="7">
        <v>1067</v>
      </c>
      <c r="C8" s="7">
        <v>881</v>
      </c>
      <c r="D8" s="7">
        <v>878</v>
      </c>
      <c r="E8" s="10">
        <f t="shared" ca="1" si="4"/>
        <v>561</v>
      </c>
      <c r="F8" s="9">
        <f t="shared" ca="1" si="0"/>
        <v>0.63895216400911159</v>
      </c>
      <c r="G8" s="7">
        <f t="shared" ca="1" si="1"/>
        <v>317</v>
      </c>
      <c r="H8" s="7">
        <f t="shared" si="2"/>
        <v>186</v>
      </c>
      <c r="I8" s="7">
        <f t="shared" ca="1" si="8"/>
        <v>186</v>
      </c>
      <c r="J8" s="7">
        <f t="shared" ca="1" si="3"/>
        <v>186</v>
      </c>
      <c r="K8" s="7">
        <f t="shared" ca="1" si="5"/>
        <v>1067</v>
      </c>
      <c r="L8" s="2">
        <f t="shared" ca="1" si="6"/>
        <v>1063.3666288308741</v>
      </c>
      <c r="M8" s="6">
        <f t="shared" ca="1" si="7"/>
        <v>0.52756968743395249</v>
      </c>
      <c r="N8" s="10"/>
      <c r="O8" s="10"/>
      <c r="P8" s="10"/>
      <c r="Q8" s="10"/>
    </row>
    <row r="9" spans="1:17">
      <c r="A9" s="10">
        <v>2032</v>
      </c>
      <c r="B9" s="7">
        <v>1084</v>
      </c>
      <c r="C9" s="7">
        <v>886</v>
      </c>
      <c r="D9" s="7">
        <v>884</v>
      </c>
      <c r="E9" s="10">
        <f t="shared" ca="1" si="4"/>
        <v>416</v>
      </c>
      <c r="F9" s="9">
        <f t="shared" ca="1" si="0"/>
        <v>0.47058823529411764</v>
      </c>
      <c r="G9" s="7">
        <f t="shared" ca="1" si="1"/>
        <v>468</v>
      </c>
      <c r="H9" s="7">
        <f t="shared" si="2"/>
        <v>198</v>
      </c>
      <c r="I9" s="7">
        <f t="shared" ca="1" si="8"/>
        <v>-47</v>
      </c>
      <c r="J9" s="7">
        <f t="shared" ca="1" si="3"/>
        <v>0</v>
      </c>
      <c r="K9" s="7">
        <f t="shared" ca="1" si="5"/>
        <v>886</v>
      </c>
      <c r="L9" s="2">
        <f t="shared" ca="1" si="6"/>
        <v>884</v>
      </c>
      <c r="M9" s="6">
        <f t="shared" ca="1" si="7"/>
        <v>0.47058823529411764</v>
      </c>
      <c r="N9" s="10"/>
      <c r="O9" s="10"/>
      <c r="P9" s="10"/>
      <c r="Q9" s="10"/>
    </row>
    <row r="10" spans="1:17">
      <c r="A10" s="10">
        <v>2033</v>
      </c>
      <c r="B10" s="7">
        <v>1099</v>
      </c>
      <c r="C10" s="7">
        <v>890</v>
      </c>
      <c r="D10" s="7">
        <v>889</v>
      </c>
      <c r="E10" s="10">
        <f t="shared" ca="1" si="4"/>
        <v>790</v>
      </c>
      <c r="F10" s="9">
        <f t="shared" ca="1" si="0"/>
        <v>0.88863892013498313</v>
      </c>
      <c r="G10" s="7">
        <f t="shared" ca="1" si="1"/>
        <v>99</v>
      </c>
      <c r="H10" s="7">
        <f t="shared" si="2"/>
        <v>209</v>
      </c>
      <c r="I10" s="7">
        <f t="shared" ca="1" si="8"/>
        <v>209</v>
      </c>
      <c r="J10" s="7">
        <f t="shared" ca="1" si="3"/>
        <v>209</v>
      </c>
      <c r="K10" s="7">
        <f t="shared" ca="1" si="5"/>
        <v>1099</v>
      </c>
      <c r="L10" s="2">
        <f t="shared" ca="1" si="6"/>
        <v>1097.7651685393257</v>
      </c>
      <c r="M10" s="6">
        <f t="shared" ca="1" si="7"/>
        <v>0.71964389346691093</v>
      </c>
      <c r="N10" s="10"/>
      <c r="O10" s="10"/>
      <c r="P10" s="10"/>
      <c r="Q10" s="10"/>
    </row>
    <row r="11" spans="1:17">
      <c r="A11" s="10">
        <v>2034</v>
      </c>
      <c r="B11" s="7">
        <v>1114</v>
      </c>
      <c r="C11" s="7">
        <v>895</v>
      </c>
      <c r="D11" s="7">
        <v>894</v>
      </c>
      <c r="E11" s="10">
        <f t="shared" ca="1" si="4"/>
        <v>690</v>
      </c>
      <c r="F11" s="9">
        <f t="shared" ca="1" si="0"/>
        <v>0.77181208053691275</v>
      </c>
      <c r="G11" s="7">
        <f t="shared" ca="1" si="1"/>
        <v>204</v>
      </c>
      <c r="H11" s="7">
        <f t="shared" si="2"/>
        <v>219</v>
      </c>
      <c r="I11" s="7">
        <f t="shared" ca="1" si="8"/>
        <v>219</v>
      </c>
      <c r="J11" s="7">
        <f t="shared" ca="1" si="3"/>
        <v>219</v>
      </c>
      <c r="K11" s="7">
        <f t="shared" ca="1" si="5"/>
        <v>1114</v>
      </c>
      <c r="L11" s="2">
        <f t="shared" ca="1" si="6"/>
        <v>1112.7553072625697</v>
      </c>
      <c r="M11" s="6">
        <f t="shared" ca="1" si="7"/>
        <v>0.62008241658935104</v>
      </c>
      <c r="N11" s="10"/>
      <c r="O11" s="10"/>
      <c r="P11" s="10"/>
      <c r="Q11" s="10"/>
    </row>
    <row r="12" spans="1:17">
      <c r="A12" s="5">
        <v>2035</v>
      </c>
      <c r="B12" s="5">
        <v>1128</v>
      </c>
      <c r="C12" s="5">
        <v>897</v>
      </c>
      <c r="D12" s="5">
        <v>897</v>
      </c>
      <c r="E12" s="10">
        <f t="shared" ca="1" si="4"/>
        <v>556</v>
      </c>
      <c r="F12" s="9">
        <f t="shared" ca="1" si="0"/>
        <v>0.61984392419175027</v>
      </c>
      <c r="G12" s="7">
        <f t="shared" ca="1" si="1"/>
        <v>341</v>
      </c>
      <c r="H12" s="7">
        <f t="shared" si="2"/>
        <v>231</v>
      </c>
      <c r="I12" s="7">
        <f t="shared" ca="1" si="8"/>
        <v>99</v>
      </c>
      <c r="J12" s="7">
        <f t="shared" ca="1" si="3"/>
        <v>99</v>
      </c>
      <c r="K12" s="7">
        <f t="shared" ca="1" si="5"/>
        <v>996</v>
      </c>
      <c r="L12" s="2">
        <f t="shared" ca="1" si="6"/>
        <v>996</v>
      </c>
      <c r="M12" s="6">
        <f t="shared" ca="1" si="7"/>
        <v>0.55823293172690758</v>
      </c>
      <c r="N12" s="5"/>
      <c r="O12" s="5"/>
      <c r="P12" s="5"/>
      <c r="Q12" s="5"/>
    </row>
    <row r="13" spans="1:17">
      <c r="A13" s="5">
        <v>2036</v>
      </c>
      <c r="B13" s="5">
        <v>1142</v>
      </c>
      <c r="C13" s="5">
        <v>900</v>
      </c>
      <c r="D13" s="5">
        <v>900</v>
      </c>
      <c r="E13" s="10">
        <f t="shared" ca="1" si="4"/>
        <v>576</v>
      </c>
      <c r="F13" s="9">
        <f t="shared" ca="1" si="0"/>
        <v>0.64</v>
      </c>
      <c r="G13" s="7">
        <f t="shared" ca="1" si="1"/>
        <v>324</v>
      </c>
      <c r="H13" s="7">
        <f t="shared" si="2"/>
        <v>242</v>
      </c>
      <c r="I13" s="7">
        <f t="shared" ca="1" si="8"/>
        <v>204</v>
      </c>
      <c r="J13" s="7">
        <f t="shared" ca="1" si="3"/>
        <v>204</v>
      </c>
      <c r="K13" s="7">
        <f t="shared" ca="1" si="5"/>
        <v>1104</v>
      </c>
      <c r="L13" s="2">
        <f t="shared" ca="1" si="6"/>
        <v>1104</v>
      </c>
      <c r="M13" s="6">
        <f t="shared" ca="1" si="7"/>
        <v>0.52173913043478259</v>
      </c>
      <c r="N13" s="5"/>
      <c r="O13" s="5"/>
      <c r="P13" s="5"/>
      <c r="Q13" s="5"/>
    </row>
    <row r="14" spans="1:17">
      <c r="A14" s="5"/>
      <c r="B14" s="5"/>
      <c r="C14" s="5"/>
      <c r="D14" s="5"/>
      <c r="E14" s="1" t="s">
        <v>35</v>
      </c>
      <c r="F14" s="5"/>
      <c r="G14" s="5"/>
      <c r="H14" s="5"/>
      <c r="I14" s="5"/>
      <c r="J14" s="5"/>
      <c r="K14" s="5"/>
      <c r="L14" s="5"/>
      <c r="M14" s="5"/>
      <c r="N14" s="5"/>
      <c r="O14" s="5"/>
      <c r="P14" s="5"/>
      <c r="Q14" s="5"/>
    </row>
    <row r="15" spans="1:17">
      <c r="A15" s="5"/>
      <c r="B15" s="5"/>
      <c r="C15" s="5"/>
      <c r="D15" s="5"/>
      <c r="E15" s="5"/>
      <c r="F15" s="5"/>
      <c r="G15" s="5"/>
      <c r="H15" s="5"/>
      <c r="I15" s="5"/>
      <c r="J15" s="5"/>
      <c r="K15" s="5"/>
      <c r="L15" s="5"/>
      <c r="M15" s="5"/>
      <c r="N15" s="5"/>
      <c r="O15" s="5"/>
      <c r="P15" s="5"/>
      <c r="Q15" s="10"/>
    </row>
    <row r="16" spans="1:17">
      <c r="A16" s="5" t="s">
        <v>4</v>
      </c>
      <c r="B16" s="5" t="s">
        <v>5</v>
      </c>
      <c r="C16" s="5" t="s">
        <v>6</v>
      </c>
      <c r="D16" s="5" t="s">
        <v>7</v>
      </c>
      <c r="E16" s="5" t="s">
        <v>22</v>
      </c>
      <c r="F16" s="5" t="s">
        <v>9</v>
      </c>
      <c r="G16" s="5" t="s">
        <v>10</v>
      </c>
      <c r="H16" s="5" t="s">
        <v>11</v>
      </c>
      <c r="I16" s="5" t="s">
        <v>12</v>
      </c>
      <c r="J16" s="5" t="s">
        <v>13</v>
      </c>
      <c r="K16" s="5" t="s">
        <v>23</v>
      </c>
      <c r="L16" s="5" t="s">
        <v>24</v>
      </c>
      <c r="M16" s="5"/>
      <c r="N16" s="5"/>
      <c r="O16" s="5"/>
      <c r="P16" s="5"/>
      <c r="Q16" s="10"/>
    </row>
    <row r="17" spans="1:17">
      <c r="A17" s="5" t="s">
        <v>17</v>
      </c>
      <c r="B17" s="7">
        <f t="shared" ref="B17:E17" si="9">SUM(B4:B13)</f>
        <v>10723</v>
      </c>
      <c r="C17" s="7">
        <f t="shared" si="9"/>
        <v>8895</v>
      </c>
      <c r="D17" s="7">
        <f t="shared" si="9"/>
        <v>8879</v>
      </c>
      <c r="E17" s="7">
        <f t="shared" ca="1" si="9"/>
        <v>6570</v>
      </c>
      <c r="F17" s="8"/>
      <c r="G17" s="8"/>
      <c r="H17" s="8"/>
      <c r="I17" s="8"/>
      <c r="J17" s="8"/>
      <c r="K17" s="7">
        <f t="shared" ref="K17:L17" ca="1" si="10">SUM(K4:K13)</f>
        <v>10111</v>
      </c>
      <c r="L17" s="7">
        <f t="shared" ca="1" si="10"/>
        <v>10092.348229394182</v>
      </c>
      <c r="M17" s="5"/>
      <c r="N17" s="5"/>
      <c r="O17" s="5"/>
      <c r="P17" s="5"/>
      <c r="Q17" s="10"/>
    </row>
    <row r="18" spans="1:17">
      <c r="A18" s="5" t="s">
        <v>18</v>
      </c>
      <c r="B18" s="7">
        <f t="shared" ref="B18:E18" si="11">AVERAGE(B4:B13)</f>
        <v>1072.3</v>
      </c>
      <c r="C18" s="7">
        <f t="shared" si="11"/>
        <v>889.5</v>
      </c>
      <c r="D18" s="7">
        <f t="shared" si="11"/>
        <v>887.9</v>
      </c>
      <c r="E18" s="7">
        <f t="shared" ca="1" si="11"/>
        <v>657</v>
      </c>
      <c r="F18" s="8"/>
      <c r="G18" s="8"/>
      <c r="H18" s="8"/>
      <c r="I18" s="8"/>
      <c r="J18" s="8"/>
      <c r="K18" s="7">
        <f t="shared" ref="K18:L18" ca="1" si="12">AVERAGE(K4:K13)</f>
        <v>1011.1</v>
      </c>
      <c r="L18" s="7">
        <f t="shared" ca="1" si="12"/>
        <v>1009.2348229394181</v>
      </c>
      <c r="M18" s="5"/>
      <c r="N18" s="10"/>
      <c r="O18" s="10"/>
      <c r="P18" s="10"/>
      <c r="Q18" s="10"/>
    </row>
    <row r="19" spans="1:17">
      <c r="A19" s="5"/>
      <c r="B19" s="5"/>
      <c r="C19" s="5"/>
      <c r="D19" s="5"/>
      <c r="E19" s="5"/>
      <c r="F19" s="5"/>
      <c r="G19" s="5"/>
      <c r="H19" s="5"/>
      <c r="I19" s="5"/>
      <c r="J19" s="5"/>
      <c r="K19" s="5"/>
      <c r="L19" s="5"/>
      <c r="M19" s="5"/>
      <c r="N19" s="5"/>
      <c r="O19" s="5"/>
      <c r="P19" s="5"/>
      <c r="Q19" s="5"/>
    </row>
    <row r="20" spans="1:17">
      <c r="A20" s="1" t="s">
        <v>8</v>
      </c>
      <c r="B20" s="1" t="s">
        <v>4</v>
      </c>
      <c r="C20" s="1" t="s">
        <v>20</v>
      </c>
      <c r="D20" s="1" t="s">
        <v>30</v>
      </c>
      <c r="E20" s="5"/>
      <c r="F20" s="5"/>
      <c r="G20" s="5"/>
      <c r="H20" s="5"/>
      <c r="I20" s="5"/>
      <c r="J20" s="5"/>
      <c r="K20" s="5"/>
      <c r="L20" s="5"/>
      <c r="M20" s="5"/>
      <c r="N20" s="5"/>
      <c r="O20" s="5"/>
      <c r="P20" s="5"/>
      <c r="Q20" s="5"/>
    </row>
    <row r="21" spans="1:17">
      <c r="A21" s="1">
        <f ca="1">RANDBETWEEN(600,D2)</f>
        <v>733</v>
      </c>
      <c r="B21" s="1">
        <v>2025</v>
      </c>
      <c r="C21" s="4">
        <f t="shared" ref="C21:C32" ca="1" si="13">A21/D2</f>
        <v>0.89938650306748469</v>
      </c>
      <c r="D21" s="4">
        <f ca="1">A21/D2</f>
        <v>0.89938650306748469</v>
      </c>
      <c r="E21" s="5"/>
      <c r="F21" s="5"/>
      <c r="G21" s="5"/>
      <c r="H21" s="5"/>
      <c r="I21" s="5"/>
      <c r="J21" s="5"/>
      <c r="K21" s="5"/>
      <c r="L21" s="5"/>
      <c r="M21" s="5"/>
      <c r="N21" s="5"/>
      <c r="O21" s="5"/>
      <c r="P21" s="5"/>
      <c r="Q21" s="5"/>
    </row>
    <row r="22" spans="1:17">
      <c r="A22" s="1">
        <f ca="1">RANDBETWEEN(400,D3)</f>
        <v>770</v>
      </c>
      <c r="B22" s="1">
        <v>2026</v>
      </c>
      <c r="C22" s="4">
        <f t="shared" ca="1" si="13"/>
        <v>0.85841694537346713</v>
      </c>
      <c r="D22" s="4">
        <f ca="1">A22/D3</f>
        <v>0.85841694537346713</v>
      </c>
      <c r="E22" s="5"/>
      <c r="F22" s="5"/>
      <c r="G22" s="5"/>
      <c r="H22" s="5"/>
      <c r="I22" s="5"/>
      <c r="J22" s="5"/>
      <c r="K22" s="5"/>
      <c r="L22" s="5"/>
      <c r="M22" s="5"/>
      <c r="N22" s="5"/>
      <c r="O22" s="5"/>
      <c r="P22" s="5"/>
      <c r="Q22" s="5"/>
    </row>
    <row r="23" spans="1:17">
      <c r="A23" s="1">
        <f t="shared" ref="A23:A32" ca="1" si="14">RANDBETWEEN(400,L4)</f>
        <v>758</v>
      </c>
      <c r="B23" s="1">
        <v>2027</v>
      </c>
      <c r="C23" s="4">
        <f t="shared" ca="1" si="13"/>
        <v>0.84035476718403546</v>
      </c>
      <c r="D23" s="4">
        <f t="shared" ref="D23:D32" ca="1" si="15">A23/K4</f>
        <v>0.84035476718403546</v>
      </c>
      <c r="E23" s="5"/>
      <c r="F23" s="5"/>
      <c r="G23" s="5"/>
      <c r="H23" s="5"/>
      <c r="I23" s="5"/>
      <c r="J23" s="5"/>
      <c r="K23" s="5"/>
      <c r="L23" s="5"/>
      <c r="M23" s="5"/>
      <c r="N23" s="5"/>
      <c r="O23" s="5"/>
      <c r="P23" s="5"/>
      <c r="Q23" s="5"/>
    </row>
    <row r="24" spans="1:17">
      <c r="A24" s="1">
        <f t="shared" ca="1" si="14"/>
        <v>747</v>
      </c>
      <c r="B24" s="1">
        <v>2028</v>
      </c>
      <c r="C24" s="4">
        <f t="shared" ca="1" si="13"/>
        <v>0.82815964523281593</v>
      </c>
      <c r="D24" s="4">
        <f t="shared" ca="1" si="15"/>
        <v>0.82815964523281593</v>
      </c>
      <c r="E24" s="5"/>
      <c r="F24" s="5"/>
      <c r="G24" s="5"/>
      <c r="H24" s="5"/>
      <c r="I24" s="5"/>
      <c r="J24" s="5"/>
      <c r="K24" s="5"/>
      <c r="L24" s="5"/>
      <c r="M24" s="5"/>
      <c r="N24" s="5"/>
      <c r="O24" s="5"/>
      <c r="P24" s="5"/>
      <c r="Q24" s="5"/>
    </row>
    <row r="25" spans="1:17">
      <c r="A25" s="1">
        <f t="shared" ca="1" si="14"/>
        <v>559</v>
      </c>
      <c r="B25" s="1">
        <v>2029</v>
      </c>
      <c r="C25" s="4">
        <f t="shared" ca="1" si="13"/>
        <v>0.64774044032444955</v>
      </c>
      <c r="D25" s="4">
        <f t="shared" ca="1" si="15"/>
        <v>0.55237154150197632</v>
      </c>
      <c r="E25" s="5"/>
      <c r="F25" s="5"/>
      <c r="G25" s="5"/>
      <c r="H25" s="5"/>
      <c r="I25" s="5"/>
      <c r="J25" s="5"/>
      <c r="K25" s="5"/>
      <c r="L25" s="5"/>
      <c r="M25" s="5"/>
      <c r="N25" s="5"/>
      <c r="O25" s="5"/>
      <c r="P25" s="5"/>
      <c r="Q25" s="5"/>
    </row>
    <row r="26" spans="1:17">
      <c r="A26" s="1">
        <f t="shared" ca="1" si="14"/>
        <v>917</v>
      </c>
      <c r="B26" s="1">
        <v>2030</v>
      </c>
      <c r="C26" s="4">
        <f t="shared" ca="1" si="13"/>
        <v>1.054022988505747</v>
      </c>
      <c r="D26" s="4">
        <f t="shared" ca="1" si="15"/>
        <v>0.891156462585034</v>
      </c>
      <c r="E26" s="5"/>
      <c r="F26" s="5"/>
      <c r="G26" s="5"/>
      <c r="H26" s="5"/>
      <c r="I26" s="5"/>
      <c r="J26" s="5"/>
      <c r="K26" s="5"/>
      <c r="L26" s="5"/>
      <c r="M26" s="5"/>
      <c r="N26" s="5"/>
      <c r="O26" s="5"/>
      <c r="P26" s="5"/>
      <c r="Q26" s="5"/>
    </row>
    <row r="27" spans="1:17">
      <c r="A27" s="1">
        <f t="shared" ca="1" si="14"/>
        <v>561</v>
      </c>
      <c r="B27" s="1">
        <v>2031</v>
      </c>
      <c r="C27" s="4">
        <f t="shared" ca="1" si="13"/>
        <v>0.63895216400911159</v>
      </c>
      <c r="D27" s="4">
        <f t="shared" ca="1" si="15"/>
        <v>0.52577319587628868</v>
      </c>
      <c r="E27" s="5"/>
      <c r="F27" s="5"/>
      <c r="G27" s="5"/>
      <c r="H27" s="5"/>
      <c r="I27" s="5"/>
      <c r="J27" s="5"/>
      <c r="K27" s="5"/>
      <c r="L27" s="5"/>
      <c r="M27" s="5"/>
      <c r="N27" s="5"/>
      <c r="O27" s="5"/>
      <c r="P27" s="5"/>
      <c r="Q27" s="5"/>
    </row>
    <row r="28" spans="1:17">
      <c r="A28" s="1">
        <f t="shared" ca="1" si="14"/>
        <v>416</v>
      </c>
      <c r="B28" s="1">
        <v>2032</v>
      </c>
      <c r="C28" s="4">
        <f t="shared" ca="1" si="13"/>
        <v>0.47058823529411764</v>
      </c>
      <c r="D28" s="4">
        <f t="shared" ca="1" si="15"/>
        <v>0.46952595936794583</v>
      </c>
      <c r="E28" s="5"/>
      <c r="F28" s="5"/>
      <c r="G28" s="5"/>
      <c r="H28" s="5"/>
      <c r="I28" s="5"/>
      <c r="J28" s="5"/>
      <c r="K28" s="5"/>
      <c r="L28" s="5"/>
      <c r="M28" s="5"/>
      <c r="N28" s="5"/>
      <c r="O28" s="5"/>
      <c r="P28" s="5"/>
      <c r="Q28" s="5"/>
    </row>
    <row r="29" spans="1:17">
      <c r="A29" s="1">
        <f t="shared" ca="1" si="14"/>
        <v>790</v>
      </c>
      <c r="B29" s="1">
        <v>2033</v>
      </c>
      <c r="C29" s="4">
        <f t="shared" ca="1" si="13"/>
        <v>0.88863892013498313</v>
      </c>
      <c r="D29" s="4">
        <f t="shared" ca="1" si="15"/>
        <v>0.71883530482256597</v>
      </c>
      <c r="E29" s="5"/>
      <c r="F29" s="5"/>
      <c r="G29" s="5"/>
      <c r="H29" s="5"/>
      <c r="I29" s="5"/>
      <c r="J29" s="5"/>
      <c r="K29" s="5"/>
      <c r="L29" s="5"/>
      <c r="M29" s="5"/>
      <c r="N29" s="5"/>
      <c r="O29" s="5"/>
      <c r="P29" s="5"/>
      <c r="Q29" s="5"/>
    </row>
    <row r="30" spans="1:17">
      <c r="A30" s="1">
        <f t="shared" ca="1" si="14"/>
        <v>690</v>
      </c>
      <c r="B30" s="1">
        <v>2034</v>
      </c>
      <c r="C30" s="4">
        <f t="shared" ca="1" si="13"/>
        <v>0.77181208053691275</v>
      </c>
      <c r="D30" s="4">
        <f t="shared" ca="1" si="15"/>
        <v>0.61938958707360858</v>
      </c>
      <c r="E30" s="5"/>
      <c r="F30" s="5"/>
      <c r="G30" s="5"/>
      <c r="H30" s="5"/>
      <c r="I30" s="5"/>
      <c r="J30" s="5"/>
      <c r="K30" s="5"/>
      <c r="L30" s="5"/>
      <c r="M30" s="5"/>
      <c r="N30" s="5"/>
      <c r="O30" s="5"/>
      <c r="P30" s="5"/>
      <c r="Q30" s="5"/>
    </row>
    <row r="31" spans="1:17">
      <c r="A31" s="1">
        <f t="shared" ca="1" si="14"/>
        <v>556</v>
      </c>
      <c r="B31" s="5">
        <v>2035</v>
      </c>
      <c r="C31" s="4">
        <f t="shared" ca="1" si="13"/>
        <v>0.61984392419175027</v>
      </c>
      <c r="D31" s="4">
        <f t="shared" ca="1" si="15"/>
        <v>0.55823293172690758</v>
      </c>
      <c r="E31" s="5"/>
      <c r="F31" s="5"/>
      <c r="G31" s="5"/>
      <c r="H31" s="5"/>
      <c r="I31" s="5"/>
      <c r="J31" s="5"/>
      <c r="K31" s="5"/>
      <c r="L31" s="5"/>
      <c r="M31" s="5"/>
      <c r="N31" s="5"/>
      <c r="O31" s="5"/>
      <c r="P31" s="5"/>
      <c r="Q31" s="5"/>
    </row>
    <row r="32" spans="1:17">
      <c r="A32" s="1">
        <f t="shared" ca="1" si="14"/>
        <v>576</v>
      </c>
      <c r="B32" s="5">
        <v>2036</v>
      </c>
      <c r="C32" s="4">
        <f t="shared" ca="1" si="13"/>
        <v>0.64</v>
      </c>
      <c r="D32" s="4">
        <f t="shared" ca="1" si="15"/>
        <v>0.52173913043478259</v>
      </c>
      <c r="E32" s="5"/>
      <c r="F32" s="5"/>
      <c r="G32" s="5"/>
      <c r="H32" s="5"/>
      <c r="I32" s="5"/>
      <c r="J32" s="5"/>
      <c r="K32" s="5"/>
      <c r="L32" s="5"/>
      <c r="M32" s="5"/>
      <c r="N32" s="5"/>
      <c r="O32" s="5"/>
      <c r="P32" s="5"/>
      <c r="Q32" s="5"/>
    </row>
    <row r="33" spans="1:17">
      <c r="A33" s="5"/>
      <c r="B33" s="5"/>
      <c r="C33" s="5"/>
      <c r="D33" s="5"/>
      <c r="E33" s="5"/>
      <c r="F33" s="5"/>
      <c r="G33" s="5"/>
      <c r="H33" s="5"/>
      <c r="I33" s="5"/>
      <c r="J33" s="5"/>
      <c r="K33" s="5"/>
      <c r="L33" s="5"/>
      <c r="M33" s="5"/>
      <c r="N33" s="5"/>
      <c r="O33" s="5"/>
      <c r="P33" s="5"/>
      <c r="Q33" s="5"/>
    </row>
    <row r="34" spans="1:17">
      <c r="A34" s="1" t="s">
        <v>17</v>
      </c>
      <c r="B34" s="1">
        <f ca="1">SUM(A23:A32)</f>
        <v>6570</v>
      </c>
      <c r="C34" s="5"/>
      <c r="D34" s="5"/>
      <c r="E34" s="5"/>
      <c r="F34" s="5"/>
      <c r="G34" s="5"/>
      <c r="H34" s="5"/>
      <c r="I34" s="5"/>
      <c r="J34" s="5"/>
      <c r="K34" s="5"/>
      <c r="L34" s="5"/>
      <c r="M34" s="5"/>
      <c r="N34" s="5"/>
      <c r="O34" s="5"/>
      <c r="P34" s="5"/>
      <c r="Q34" s="5"/>
    </row>
    <row r="35" spans="1:17">
      <c r="A35" s="1" t="s">
        <v>18</v>
      </c>
      <c r="B35" s="1">
        <f ca="1">AVERAGE(A23:A32)</f>
        <v>657</v>
      </c>
      <c r="C35" s="5"/>
      <c r="D35" s="5"/>
      <c r="E35" s="5"/>
      <c r="F35" s="5"/>
      <c r="G35" s="5"/>
      <c r="H35" s="5"/>
      <c r="I35" s="5"/>
      <c r="J35" s="5"/>
      <c r="K35" s="5"/>
      <c r="L35" s="5"/>
      <c r="M35" s="5"/>
      <c r="N35" s="5"/>
      <c r="O35" s="5"/>
      <c r="P35" s="5"/>
      <c r="Q35" s="5"/>
    </row>
    <row r="36" spans="1:17">
      <c r="A36" s="5"/>
      <c r="B36" s="5"/>
      <c r="C36" s="5"/>
      <c r="D36" s="5"/>
      <c r="E36" s="5"/>
      <c r="F36" s="5"/>
      <c r="G36" s="5"/>
      <c r="H36" s="5"/>
      <c r="I36" s="5"/>
      <c r="J36" s="5"/>
      <c r="K36" s="5"/>
      <c r="L36" s="5"/>
      <c r="M36" s="5"/>
      <c r="N36" s="5"/>
      <c r="O36" s="5"/>
      <c r="P36" s="5"/>
      <c r="Q36" s="5"/>
    </row>
    <row r="37" spans="1:17">
      <c r="A37" s="5"/>
      <c r="B37" s="5"/>
      <c r="C37" s="5"/>
      <c r="D37" s="5"/>
      <c r="E37" s="5"/>
      <c r="F37" s="5"/>
      <c r="G37" s="5"/>
      <c r="H37" s="5"/>
      <c r="I37" s="5"/>
      <c r="J37" s="5"/>
      <c r="K37" s="5"/>
      <c r="L37" s="5"/>
      <c r="M37" s="5"/>
      <c r="N37" s="5"/>
      <c r="O37" s="5"/>
      <c r="P37" s="5"/>
      <c r="Q37" s="5"/>
    </row>
    <row r="38" spans="1:17">
      <c r="A38" s="5"/>
      <c r="B38" s="5"/>
      <c r="C38" s="5"/>
      <c r="D38" s="5"/>
      <c r="E38" s="5"/>
      <c r="F38" s="5"/>
      <c r="G38" s="5"/>
      <c r="H38" s="5"/>
      <c r="I38" s="5"/>
      <c r="J38" s="5"/>
      <c r="K38" s="5"/>
      <c r="L38" s="5"/>
      <c r="M38" s="5"/>
      <c r="N38" s="5"/>
      <c r="O38" s="5"/>
      <c r="P38" s="5"/>
      <c r="Q38" s="5"/>
    </row>
    <row r="39" spans="1:17">
      <c r="A39" s="5"/>
      <c r="B39" s="5"/>
      <c r="C39" s="5"/>
      <c r="D39" s="5"/>
      <c r="E39" s="5"/>
      <c r="F39" s="5"/>
      <c r="G39" s="5"/>
      <c r="H39" s="5"/>
      <c r="I39" s="5"/>
      <c r="J39" s="5"/>
      <c r="K39" s="5"/>
      <c r="L39" s="5"/>
      <c r="M39" s="5"/>
      <c r="N39" s="5"/>
      <c r="O39" s="5"/>
      <c r="P39" s="5"/>
      <c r="Q39" s="5"/>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P34"/>
  <sheetViews>
    <sheetView workbookViewId="0">
      <selection activeCell="A19" sqref="A19"/>
    </sheetView>
  </sheetViews>
  <sheetFormatPr defaultColWidth="12.5703125" defaultRowHeight="15.75" customHeight="1"/>
  <sheetData>
    <row r="1" spans="1:16">
      <c r="A1" s="5" t="s">
        <v>4</v>
      </c>
      <c r="B1" s="5" t="s">
        <v>5</v>
      </c>
      <c r="C1" s="5" t="s">
        <v>6</v>
      </c>
      <c r="D1" s="5" t="s">
        <v>7</v>
      </c>
      <c r="E1" s="5" t="s">
        <v>8</v>
      </c>
      <c r="F1" s="5" t="s">
        <v>9</v>
      </c>
      <c r="G1" s="5" t="s">
        <v>10</v>
      </c>
      <c r="H1" s="5" t="s">
        <v>31</v>
      </c>
      <c r="I1" s="5" t="s">
        <v>12</v>
      </c>
      <c r="J1" s="5" t="s">
        <v>13</v>
      </c>
      <c r="K1" s="5" t="s">
        <v>24</v>
      </c>
      <c r="L1" s="5" t="s">
        <v>36</v>
      </c>
    </row>
    <row r="2" spans="1:16">
      <c r="A2" s="10">
        <v>2025</v>
      </c>
      <c r="B2" s="7">
        <v>940</v>
      </c>
      <c r="C2" s="7">
        <v>821</v>
      </c>
      <c r="D2" s="7">
        <v>815</v>
      </c>
      <c r="E2" s="7">
        <v>405</v>
      </c>
      <c r="F2" s="9">
        <f t="shared" ref="F2:F13" si="0">E2/D2</f>
        <v>0.49693251533742333</v>
      </c>
      <c r="G2" s="7">
        <f t="shared" ref="G2:G13" si="1">D2-E2</f>
        <v>410</v>
      </c>
      <c r="H2" s="8"/>
      <c r="I2" s="8"/>
      <c r="J2" s="7" t="s">
        <v>37</v>
      </c>
      <c r="K2" s="7" t="s">
        <v>37</v>
      </c>
      <c r="L2" s="5"/>
      <c r="P2" s="5"/>
    </row>
    <row r="3" spans="1:16">
      <c r="A3" s="10">
        <v>2026</v>
      </c>
      <c r="B3" s="7">
        <v>970</v>
      </c>
      <c r="C3" s="7">
        <v>902</v>
      </c>
      <c r="D3" s="7">
        <v>897</v>
      </c>
      <c r="E3" s="10">
        <f ca="1">A22</f>
        <v>635</v>
      </c>
      <c r="F3" s="9">
        <f t="shared" ca="1" si="0"/>
        <v>0.70791527313266445</v>
      </c>
      <c r="G3" s="7">
        <f t="shared" ca="1" si="1"/>
        <v>262</v>
      </c>
      <c r="H3" s="7"/>
      <c r="I3" s="8"/>
      <c r="J3" s="7" t="s">
        <v>37</v>
      </c>
      <c r="K3" s="7" t="s">
        <v>37</v>
      </c>
      <c r="L3" s="5"/>
      <c r="P3" s="5"/>
    </row>
    <row r="4" spans="1:16">
      <c r="A4" s="10">
        <v>2027</v>
      </c>
      <c r="B4" s="7">
        <v>994</v>
      </c>
      <c r="C4" s="7">
        <v>902</v>
      </c>
      <c r="D4" s="7">
        <v>902</v>
      </c>
      <c r="E4" s="10">
        <f t="shared" ref="E4:E13" ca="1" si="2">A23</f>
        <v>619</v>
      </c>
      <c r="F4" s="9">
        <f t="shared" ca="1" si="0"/>
        <v>0.6862527716186253</v>
      </c>
      <c r="G4" s="7">
        <f t="shared" ca="1" si="1"/>
        <v>283</v>
      </c>
      <c r="H4" s="7">
        <f t="shared" ref="H4:H13" si="3">C4-D4</f>
        <v>0</v>
      </c>
      <c r="I4" s="7">
        <f t="shared" ref="I4:I13" si="4">IF(G2&gt;H4, H4, G2)</f>
        <v>0</v>
      </c>
      <c r="J4" s="7">
        <f t="shared" ref="J4:J13" si="5">IF(I4&gt;0, I4, 0)</f>
        <v>0</v>
      </c>
      <c r="K4" s="2">
        <f t="shared" ref="K4:K13" si="6">J4+D4</f>
        <v>902</v>
      </c>
      <c r="L4" s="6">
        <f t="shared" ref="L4:L13" ca="1" si="7">E4/K4</f>
        <v>0.6862527716186253</v>
      </c>
      <c r="P4" s="5"/>
    </row>
    <row r="5" spans="1:16">
      <c r="A5" s="10">
        <v>2028</v>
      </c>
      <c r="B5" s="7">
        <v>1013</v>
      </c>
      <c r="C5" s="7">
        <v>902</v>
      </c>
      <c r="D5" s="7">
        <v>902</v>
      </c>
      <c r="E5" s="10">
        <f t="shared" ca="1" si="2"/>
        <v>825</v>
      </c>
      <c r="F5" s="9">
        <f t="shared" ca="1" si="0"/>
        <v>0.91463414634146345</v>
      </c>
      <c r="G5" s="7">
        <f t="shared" ca="1" si="1"/>
        <v>77</v>
      </c>
      <c r="H5" s="7">
        <f t="shared" si="3"/>
        <v>0</v>
      </c>
      <c r="I5" s="7">
        <f t="shared" ca="1" si="4"/>
        <v>0</v>
      </c>
      <c r="J5" s="7">
        <f t="shared" ca="1" si="5"/>
        <v>0</v>
      </c>
      <c r="K5" s="2">
        <f t="shared" ca="1" si="6"/>
        <v>902</v>
      </c>
      <c r="L5" s="6">
        <f t="shared" ca="1" si="7"/>
        <v>0.91463414634146345</v>
      </c>
      <c r="P5" s="5"/>
    </row>
    <row r="6" spans="1:16">
      <c r="A6" s="10">
        <v>2029</v>
      </c>
      <c r="B6" s="7">
        <v>1032</v>
      </c>
      <c r="C6" s="7">
        <v>868</v>
      </c>
      <c r="D6" s="7">
        <v>863</v>
      </c>
      <c r="E6" s="10">
        <f t="shared" ca="1" si="2"/>
        <v>815</v>
      </c>
      <c r="F6" s="9">
        <f t="shared" ca="1" si="0"/>
        <v>0.94438006952491305</v>
      </c>
      <c r="G6" s="7">
        <f t="shared" ca="1" si="1"/>
        <v>48</v>
      </c>
      <c r="H6" s="7">
        <f t="shared" si="3"/>
        <v>5</v>
      </c>
      <c r="I6" s="7">
        <f t="shared" ca="1" si="4"/>
        <v>5</v>
      </c>
      <c r="J6" s="7">
        <f t="shared" ca="1" si="5"/>
        <v>5</v>
      </c>
      <c r="K6" s="2">
        <f t="shared" ca="1" si="6"/>
        <v>868</v>
      </c>
      <c r="L6" s="6">
        <f t="shared" ca="1" si="7"/>
        <v>0.93894009216589858</v>
      </c>
      <c r="P6" s="5"/>
    </row>
    <row r="7" spans="1:16">
      <c r="A7" s="10">
        <v>2030</v>
      </c>
      <c r="B7" s="7">
        <v>1050</v>
      </c>
      <c r="C7" s="7">
        <v>874</v>
      </c>
      <c r="D7" s="7">
        <v>870</v>
      </c>
      <c r="E7" s="10">
        <f t="shared" ca="1" si="2"/>
        <v>561</v>
      </c>
      <c r="F7" s="9">
        <f t="shared" ca="1" si="0"/>
        <v>0.64482758620689651</v>
      </c>
      <c r="G7" s="7">
        <f t="shared" ca="1" si="1"/>
        <v>309</v>
      </c>
      <c r="H7" s="7">
        <f t="shared" si="3"/>
        <v>4</v>
      </c>
      <c r="I7" s="7">
        <f t="shared" ca="1" si="4"/>
        <v>4</v>
      </c>
      <c r="J7" s="7">
        <f t="shared" ca="1" si="5"/>
        <v>4</v>
      </c>
      <c r="K7" s="2">
        <f t="shared" ca="1" si="6"/>
        <v>874</v>
      </c>
      <c r="L7" s="6">
        <f t="shared" ca="1" si="7"/>
        <v>0.64187643020594964</v>
      </c>
      <c r="P7" s="5"/>
    </row>
    <row r="8" spans="1:16">
      <c r="A8" s="10">
        <v>2031</v>
      </c>
      <c r="B8" s="7">
        <v>1067</v>
      </c>
      <c r="C8" s="7">
        <v>881</v>
      </c>
      <c r="D8" s="7">
        <v>878</v>
      </c>
      <c r="E8" s="10">
        <f t="shared" ca="1" si="2"/>
        <v>855</v>
      </c>
      <c r="F8" s="9">
        <f t="shared" ca="1" si="0"/>
        <v>0.9738041002277904</v>
      </c>
      <c r="G8" s="7">
        <f t="shared" ca="1" si="1"/>
        <v>23</v>
      </c>
      <c r="H8" s="7">
        <f t="shared" si="3"/>
        <v>3</v>
      </c>
      <c r="I8" s="7">
        <f t="shared" ca="1" si="4"/>
        <v>3</v>
      </c>
      <c r="J8" s="7">
        <f t="shared" ca="1" si="5"/>
        <v>3</v>
      </c>
      <c r="K8" s="2">
        <f t="shared" ca="1" si="6"/>
        <v>881</v>
      </c>
      <c r="L8" s="6">
        <f t="shared" ca="1" si="7"/>
        <v>0.97048808172531209</v>
      </c>
      <c r="P8" s="5"/>
    </row>
    <row r="9" spans="1:16">
      <c r="A9" s="10">
        <v>2032</v>
      </c>
      <c r="B9" s="7">
        <v>1084</v>
      </c>
      <c r="C9" s="7">
        <v>886</v>
      </c>
      <c r="D9" s="7">
        <v>884</v>
      </c>
      <c r="E9" s="10">
        <f t="shared" ca="1" si="2"/>
        <v>714</v>
      </c>
      <c r="F9" s="9">
        <f t="shared" ca="1" si="0"/>
        <v>0.80769230769230771</v>
      </c>
      <c r="G9" s="7">
        <f t="shared" ca="1" si="1"/>
        <v>170</v>
      </c>
      <c r="H9" s="7">
        <f t="shared" si="3"/>
        <v>2</v>
      </c>
      <c r="I9" s="7">
        <f t="shared" ca="1" si="4"/>
        <v>2</v>
      </c>
      <c r="J9" s="7">
        <f t="shared" ca="1" si="5"/>
        <v>2</v>
      </c>
      <c r="K9" s="2">
        <f t="shared" ca="1" si="6"/>
        <v>886</v>
      </c>
      <c r="L9" s="6">
        <f t="shared" ca="1" si="7"/>
        <v>0.80586907449209932</v>
      </c>
      <c r="P9" s="5"/>
    </row>
    <row r="10" spans="1:16">
      <c r="A10" s="10">
        <v>2033</v>
      </c>
      <c r="B10" s="7">
        <v>1099</v>
      </c>
      <c r="C10" s="7">
        <v>890</v>
      </c>
      <c r="D10" s="7">
        <v>889</v>
      </c>
      <c r="E10" s="10">
        <f t="shared" ca="1" si="2"/>
        <v>745</v>
      </c>
      <c r="F10" s="9">
        <f t="shared" ca="1" si="0"/>
        <v>0.83802024746906634</v>
      </c>
      <c r="G10" s="7">
        <f t="shared" ca="1" si="1"/>
        <v>144</v>
      </c>
      <c r="H10" s="7">
        <f t="shared" si="3"/>
        <v>1</v>
      </c>
      <c r="I10" s="7">
        <f t="shared" ca="1" si="4"/>
        <v>1</v>
      </c>
      <c r="J10" s="7">
        <f t="shared" ca="1" si="5"/>
        <v>1</v>
      </c>
      <c r="K10" s="2">
        <f t="shared" ca="1" si="6"/>
        <v>890</v>
      </c>
      <c r="L10" s="6">
        <f t="shared" ca="1" si="7"/>
        <v>0.8370786516853933</v>
      </c>
      <c r="P10" s="5"/>
    </row>
    <row r="11" spans="1:16">
      <c r="A11" s="10">
        <v>2034</v>
      </c>
      <c r="B11" s="7">
        <v>1114</v>
      </c>
      <c r="C11" s="7">
        <v>895</v>
      </c>
      <c r="D11" s="7">
        <v>894</v>
      </c>
      <c r="E11" s="10">
        <f t="shared" ca="1" si="2"/>
        <v>848</v>
      </c>
      <c r="F11" s="9">
        <f t="shared" ca="1" si="0"/>
        <v>0.94854586129753915</v>
      </c>
      <c r="G11" s="7">
        <f t="shared" ca="1" si="1"/>
        <v>46</v>
      </c>
      <c r="H11" s="7">
        <f t="shared" si="3"/>
        <v>1</v>
      </c>
      <c r="I11" s="7">
        <f t="shared" ca="1" si="4"/>
        <v>1</v>
      </c>
      <c r="J11" s="7">
        <f t="shared" ca="1" si="5"/>
        <v>1</v>
      </c>
      <c r="K11" s="2">
        <f t="shared" ca="1" si="6"/>
        <v>895</v>
      </c>
      <c r="L11" s="6">
        <f t="shared" ca="1" si="7"/>
        <v>0.94748603351955307</v>
      </c>
      <c r="P11" s="5"/>
    </row>
    <row r="12" spans="1:16">
      <c r="A12" s="5">
        <v>2035</v>
      </c>
      <c r="B12" s="5">
        <v>1128</v>
      </c>
      <c r="C12" s="5">
        <v>897</v>
      </c>
      <c r="D12" s="5">
        <v>897</v>
      </c>
      <c r="E12" s="10">
        <f t="shared" ca="1" si="2"/>
        <v>739</v>
      </c>
      <c r="F12" s="9">
        <f t="shared" ca="1" si="0"/>
        <v>0.82385730211817165</v>
      </c>
      <c r="G12" s="7">
        <f t="shared" ca="1" si="1"/>
        <v>158</v>
      </c>
      <c r="H12" s="7">
        <f t="shared" si="3"/>
        <v>0</v>
      </c>
      <c r="I12" s="7">
        <f t="shared" ca="1" si="4"/>
        <v>0</v>
      </c>
      <c r="J12" s="7">
        <f t="shared" ca="1" si="5"/>
        <v>0</v>
      </c>
      <c r="K12" s="2">
        <f t="shared" ca="1" si="6"/>
        <v>897</v>
      </c>
      <c r="L12" s="6">
        <f t="shared" ca="1" si="7"/>
        <v>0.82385730211817165</v>
      </c>
      <c r="P12" s="5"/>
    </row>
    <row r="13" spans="1:16">
      <c r="A13" s="5">
        <v>2036</v>
      </c>
      <c r="B13" s="5">
        <v>1142</v>
      </c>
      <c r="C13" s="5">
        <v>900</v>
      </c>
      <c r="D13" s="5">
        <v>900</v>
      </c>
      <c r="E13" s="10">
        <f t="shared" ca="1" si="2"/>
        <v>530</v>
      </c>
      <c r="F13" s="9">
        <f t="shared" ca="1" si="0"/>
        <v>0.58888888888888891</v>
      </c>
      <c r="G13" s="7">
        <f t="shared" ca="1" si="1"/>
        <v>370</v>
      </c>
      <c r="H13" s="7">
        <f t="shared" si="3"/>
        <v>0</v>
      </c>
      <c r="I13" s="7">
        <f t="shared" ca="1" si="4"/>
        <v>0</v>
      </c>
      <c r="J13" s="7">
        <f t="shared" ca="1" si="5"/>
        <v>0</v>
      </c>
      <c r="K13" s="2">
        <f t="shared" ca="1" si="6"/>
        <v>900</v>
      </c>
      <c r="L13" s="6">
        <f t="shared" ca="1" si="7"/>
        <v>0.58888888888888891</v>
      </c>
      <c r="P13" s="5"/>
    </row>
    <row r="14" spans="1:16">
      <c r="E14" s="1" t="s">
        <v>35</v>
      </c>
    </row>
    <row r="15" spans="1:16">
      <c r="A15" s="1" t="s">
        <v>4</v>
      </c>
      <c r="B15" s="1" t="s">
        <v>5</v>
      </c>
      <c r="C15" s="1" t="s">
        <v>6</v>
      </c>
      <c r="D15" s="1" t="s">
        <v>7</v>
      </c>
      <c r="E15" s="1" t="s">
        <v>8</v>
      </c>
      <c r="K15" s="1" t="s">
        <v>32</v>
      </c>
    </row>
    <row r="16" spans="1:16">
      <c r="A16" s="1" t="s">
        <v>17</v>
      </c>
      <c r="B16" s="2">
        <f t="shared" ref="B16:E16" si="8">SUM(B4:B13)</f>
        <v>10723</v>
      </c>
      <c r="C16" s="2">
        <f t="shared" si="8"/>
        <v>8895</v>
      </c>
      <c r="D16" s="2">
        <f t="shared" si="8"/>
        <v>8879</v>
      </c>
      <c r="E16" s="1">
        <f t="shared" ca="1" si="8"/>
        <v>7251</v>
      </c>
      <c r="K16" s="2">
        <f ca="1">SUM(K4:K13)</f>
        <v>8895</v>
      </c>
    </row>
    <row r="17" spans="1:11">
      <c r="A17" s="1" t="s">
        <v>18</v>
      </c>
      <c r="B17" s="2">
        <f t="shared" ref="B17:E17" si="9">AVERAGE(B4:B13)</f>
        <v>1072.3</v>
      </c>
      <c r="C17" s="2">
        <f t="shared" si="9"/>
        <v>889.5</v>
      </c>
      <c r="D17" s="2">
        <f t="shared" si="9"/>
        <v>887.9</v>
      </c>
      <c r="E17" s="3">
        <f t="shared" ca="1" si="9"/>
        <v>725.1</v>
      </c>
      <c r="K17" s="2">
        <f ca="1">AVERAGE(K4:K13)</f>
        <v>889.5</v>
      </c>
    </row>
    <row r="19" spans="1:11">
      <c r="A19" s="5"/>
      <c r="B19" s="5"/>
    </row>
    <row r="20" spans="1:11">
      <c r="A20" s="1" t="s">
        <v>8</v>
      </c>
      <c r="B20" s="1" t="s">
        <v>4</v>
      </c>
      <c r="C20" s="1" t="s">
        <v>20</v>
      </c>
      <c r="D20" s="1" t="s">
        <v>30</v>
      </c>
    </row>
    <row r="21" spans="1:11">
      <c r="A21" s="1">
        <f ca="1">RANDBETWEEN(600,D2)</f>
        <v>654</v>
      </c>
      <c r="B21" s="1">
        <v>2025</v>
      </c>
      <c r="C21" s="4">
        <f t="shared" ref="C21:C32" ca="1" si="10">A21/D2</f>
        <v>0.80245398773006138</v>
      </c>
      <c r="D21" s="4">
        <f t="shared" ref="D21:D22" ca="1" si="11">A21/D2</f>
        <v>0.80245398773006138</v>
      </c>
    </row>
    <row r="22" spans="1:11">
      <c r="A22" s="1">
        <f ca="1">RANDBETWEEN(400,D3)</f>
        <v>635</v>
      </c>
      <c r="B22" s="1">
        <v>2026</v>
      </c>
      <c r="C22" s="4">
        <f t="shared" ca="1" si="10"/>
        <v>0.70791527313266445</v>
      </c>
      <c r="D22" s="4">
        <f t="shared" ca="1" si="11"/>
        <v>0.70791527313266445</v>
      </c>
    </row>
    <row r="23" spans="1:11">
      <c r="A23" s="1">
        <f t="shared" ref="A23:A32" ca="1" si="12">RANDBETWEEN(400,K4)</f>
        <v>619</v>
      </c>
      <c r="B23" s="1">
        <v>2027</v>
      </c>
      <c r="C23" s="4">
        <f t="shared" ca="1" si="10"/>
        <v>0.6862527716186253</v>
      </c>
      <c r="D23" s="4">
        <f t="shared" ref="D23:D32" ca="1" si="13">A23/K4</f>
        <v>0.6862527716186253</v>
      </c>
    </row>
    <row r="24" spans="1:11">
      <c r="A24" s="1">
        <f t="shared" ca="1" si="12"/>
        <v>825</v>
      </c>
      <c r="B24" s="1">
        <v>2028</v>
      </c>
      <c r="C24" s="4">
        <f t="shared" ca="1" si="10"/>
        <v>0.91463414634146345</v>
      </c>
      <c r="D24" s="4">
        <f t="shared" ca="1" si="13"/>
        <v>0.91463414634146345</v>
      </c>
    </row>
    <row r="25" spans="1:11">
      <c r="A25" s="1">
        <f t="shared" ca="1" si="12"/>
        <v>815</v>
      </c>
      <c r="B25" s="1">
        <v>2029</v>
      </c>
      <c r="C25" s="4">
        <f t="shared" ca="1" si="10"/>
        <v>0.94438006952491305</v>
      </c>
      <c r="D25" s="4">
        <f t="shared" ca="1" si="13"/>
        <v>0.93894009216589858</v>
      </c>
    </row>
    <row r="26" spans="1:11">
      <c r="A26" s="1">
        <f t="shared" ca="1" si="12"/>
        <v>561</v>
      </c>
      <c r="B26" s="1">
        <v>2030</v>
      </c>
      <c r="C26" s="4">
        <f t="shared" ca="1" si="10"/>
        <v>0.64482758620689651</v>
      </c>
      <c r="D26" s="4">
        <f t="shared" ca="1" si="13"/>
        <v>0.64187643020594964</v>
      </c>
    </row>
    <row r="27" spans="1:11">
      <c r="A27" s="1">
        <f t="shared" ca="1" si="12"/>
        <v>855</v>
      </c>
      <c r="B27" s="1">
        <v>2031</v>
      </c>
      <c r="C27" s="4">
        <f t="shared" ca="1" si="10"/>
        <v>0.9738041002277904</v>
      </c>
      <c r="D27" s="4">
        <f t="shared" ca="1" si="13"/>
        <v>0.97048808172531209</v>
      </c>
    </row>
    <row r="28" spans="1:11">
      <c r="A28" s="1">
        <f t="shared" ca="1" si="12"/>
        <v>714</v>
      </c>
      <c r="B28" s="1">
        <v>2032</v>
      </c>
      <c r="C28" s="4">
        <f t="shared" ca="1" si="10"/>
        <v>0.80769230769230771</v>
      </c>
      <c r="D28" s="4">
        <f t="shared" ca="1" si="13"/>
        <v>0.80586907449209932</v>
      </c>
    </row>
    <row r="29" spans="1:11">
      <c r="A29" s="1">
        <f t="shared" ca="1" si="12"/>
        <v>745</v>
      </c>
      <c r="B29" s="1">
        <v>2033</v>
      </c>
      <c r="C29" s="4">
        <f t="shared" ca="1" si="10"/>
        <v>0.83802024746906634</v>
      </c>
      <c r="D29" s="4">
        <f t="shared" ca="1" si="13"/>
        <v>0.8370786516853933</v>
      </c>
    </row>
    <row r="30" spans="1:11">
      <c r="A30" s="1">
        <f t="shared" ca="1" si="12"/>
        <v>848</v>
      </c>
      <c r="B30" s="1">
        <v>2034</v>
      </c>
      <c r="C30" s="4">
        <f t="shared" ca="1" si="10"/>
        <v>0.94854586129753915</v>
      </c>
      <c r="D30" s="4">
        <f t="shared" ca="1" si="13"/>
        <v>0.94748603351955307</v>
      </c>
    </row>
    <row r="31" spans="1:11">
      <c r="A31" s="1">
        <f t="shared" ca="1" si="12"/>
        <v>739</v>
      </c>
      <c r="B31" s="1">
        <v>2035</v>
      </c>
      <c r="C31" s="4">
        <f t="shared" ca="1" si="10"/>
        <v>0.82385730211817165</v>
      </c>
      <c r="D31" s="4">
        <f t="shared" ca="1" si="13"/>
        <v>0.82385730211817165</v>
      </c>
    </row>
    <row r="32" spans="1:11">
      <c r="A32" s="1">
        <f t="shared" ca="1" si="12"/>
        <v>530</v>
      </c>
      <c r="B32" s="1">
        <v>2036</v>
      </c>
      <c r="C32" s="4">
        <f t="shared" ca="1" si="10"/>
        <v>0.58888888888888891</v>
      </c>
      <c r="D32" s="4">
        <f t="shared" ca="1" si="13"/>
        <v>0.58888888888888891</v>
      </c>
    </row>
    <row r="33" spans="1:2">
      <c r="A33" s="1" t="s">
        <v>33</v>
      </c>
      <c r="B33" s="1">
        <f ca="1">SUM(A23:A30)</f>
        <v>5982</v>
      </c>
    </row>
    <row r="34" spans="1:2">
      <c r="A34" s="1" t="s">
        <v>34</v>
      </c>
      <c r="B34" s="1">
        <f ca="1">AVERAGE(A23:A30)</f>
        <v>747.75</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B353A259334194CAAE85B5EBDA307D9" ma:contentTypeVersion="13" ma:contentTypeDescription="Create a new document." ma:contentTypeScope="" ma:versionID="4d007f03f1ad41142240beaaf5763f1b">
  <xsd:schema xmlns:xsd="http://www.w3.org/2001/XMLSchema" xmlns:xs="http://www.w3.org/2001/XMLSchema" xmlns:p="http://schemas.microsoft.com/office/2006/metadata/properties" xmlns:ns2="1805da88-5093-4b18-b3c2-ae43993192a8" xmlns:ns3="c7da1aa2-5219-4ec9-8180-8f3cdba5f427" targetNamespace="http://schemas.microsoft.com/office/2006/metadata/properties" ma:root="true" ma:fieldsID="773a0ccdb94c428021b850bea42a3fe7" ns2:_="" ns3:_="">
    <xsd:import namespace="1805da88-5093-4b18-b3c2-ae43993192a8"/>
    <xsd:import namespace="c7da1aa2-5219-4ec9-8180-8f3cdba5f42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05da88-5093-4b18-b3c2-ae43993192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b48f79c-3828-4ee8-ab19-506afe97e5f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7da1aa2-5219-4ec9-8180-8f3cdba5f42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02ed3dc-e2fe-404a-abb3-9da5005b1689}" ma:internalName="TaxCatchAll" ma:showField="CatchAllData" ma:web="c7da1aa2-5219-4ec9-8180-8f3cdba5f42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805da88-5093-4b18-b3c2-ae43993192a8">
      <Terms xmlns="http://schemas.microsoft.com/office/infopath/2007/PartnerControls"/>
    </lcf76f155ced4ddcb4097134ff3c332f>
    <TaxCatchAll xmlns="c7da1aa2-5219-4ec9-8180-8f3cdba5f42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6CF30D-D11F-44B9-9762-C1A5CA921B3D}"/>
</file>

<file path=customXml/itemProps2.xml><?xml version="1.0" encoding="utf-8"?>
<ds:datastoreItem xmlns:ds="http://schemas.openxmlformats.org/officeDocument/2006/customXml" ds:itemID="{CABA5CA6-5590-49F4-8A27-8197ABB02542}"/>
</file>

<file path=customXml/itemProps3.xml><?xml version="1.0" encoding="utf-8"?>
<ds:datastoreItem xmlns:ds="http://schemas.openxmlformats.org/officeDocument/2006/customXml" ds:itemID="{2F8270B7-1328-44FA-969E-5A5B0A59976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Amy L'manian</cp:lastModifiedBy>
  <cp:revision/>
  <dcterms:created xsi:type="dcterms:W3CDTF">2026-08-24T19:57:04Z</dcterms:created>
  <dcterms:modified xsi:type="dcterms:W3CDTF">2026-08-26T22:04:32Z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0x0101000B353A259334194CAAE85B5EBDA307D9</vt:lpwstr>
  </property>
</Properties>
</file>