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pfmcpdx.sharepoint.com/sites/Projects.pfmc/Shared Documents/FMPs/Salmon/!SALreg/Annual Documents/Bluebooks/2026/"/>
    </mc:Choice>
  </mc:AlternateContent>
  <xr:revisionPtr revIDLastSave="66" documentId="13_ncr:1_{DBCD38B6-49D6-47E7-931A-5DC112C0DF4C}" xr6:coauthVersionLast="47" xr6:coauthVersionMax="47" xr10:uidLastSave="{B42C9879-6731-438D-9920-BC0DEB0E8CA1}"/>
  <bookViews>
    <workbookView xWindow="-120" yWindow="-120" windowWidth="29040" windowHeight="15720" tabRatio="905" xr2:uid="{00000000-000D-0000-FFFF-FFFF00000000}"/>
  </bookViews>
  <sheets>
    <sheet name="D-1" sheetId="3" r:id="rId1"/>
    <sheet name="D-2" sheetId="4" r:id="rId2"/>
    <sheet name="D-3" sheetId="5" r:id="rId3"/>
    <sheet name="D-4" sheetId="6" r:id="rId4"/>
    <sheet name="D-5" sheetId="7" r:id="rId5"/>
    <sheet name="D-6" sheetId="8" r:id="rId6"/>
    <sheet name="D-7" sheetId="9" r:id="rId7"/>
    <sheet name="D-8" sheetId="10" r:id="rId8"/>
    <sheet name="D-9" sheetId="11" r:id="rId9"/>
    <sheet name="D-10" sheetId="12" r:id="rId10"/>
    <sheet name="D-11" sheetId="13" r:id="rId11"/>
    <sheet name="D-12" sheetId="25" r:id="rId12"/>
    <sheet name="D-13" sheetId="15" r:id="rId13"/>
    <sheet name="D-14" sheetId="16" r:id="rId14"/>
    <sheet name="D-15" sheetId="17" r:id="rId15"/>
    <sheet name="D-16" sheetId="18" r:id="rId16"/>
    <sheet name="D-17" sheetId="19" r:id="rId17"/>
    <sheet name="D-18" sheetId="20" r:id="rId18"/>
    <sheet name="D-19" sheetId="26" r:id="rId19"/>
    <sheet name="D-20" sheetId="22" r:id="rId20"/>
    <sheet name="D-21" sheetId="23" r:id="rId21"/>
    <sheet name="D-22" sheetId="24" r:id="rId22"/>
  </sheets>
  <definedNames>
    <definedName name="_xlnm.Print_Area" localSheetId="0">'D-1'!$A$342:$P$466</definedName>
    <definedName name="_xlnm.Print_Area" localSheetId="9">'D-10'!$A$1:$F$57</definedName>
    <definedName name="_xlnm.Print_Area" localSheetId="10">'D-11'!$A$1:$G$36</definedName>
    <definedName name="_xlnm.Print_Area" localSheetId="11">'D-12'!$A$61:$G$85</definedName>
    <definedName name="_xlnm.Print_Area" localSheetId="12">'D-13'!$A$70:$G$101</definedName>
    <definedName name="_xlnm.Print_Area" localSheetId="13">'D-14'!$A$64:$G$90</definedName>
    <definedName name="_xlnm.Print_Area" localSheetId="14">'D-15'!#REF!</definedName>
    <definedName name="_xlnm.Print_Area" localSheetId="15">'D-16'!$A$66:$Q$96</definedName>
    <definedName name="_xlnm.Print_Area" localSheetId="16">'D-17'!$A$65:$E$89</definedName>
    <definedName name="_xlnm.Print_Area" localSheetId="17">'D-18'!$A$65:$F$90</definedName>
    <definedName name="_xlnm.Print_Area" localSheetId="18">'D-19'!$A$124:$H$155</definedName>
    <definedName name="_xlnm.Print_Area" localSheetId="1">'D-2'!$A$141:$L$184</definedName>
    <definedName name="_xlnm.Print_Area" localSheetId="19">'D-20'!$A$65:$E$91</definedName>
    <definedName name="_xlnm.Print_Area" localSheetId="20">'D-21'!$A$65:$E$90</definedName>
    <definedName name="_xlnm.Print_Area" localSheetId="21">'D-22'!$A$1:$B$71</definedName>
    <definedName name="_xlnm.Print_Area" localSheetId="2">'D-3'!$A$127:$U$169</definedName>
    <definedName name="_xlnm.Print_Area" localSheetId="3">'D-4'!$A$76:$G$101</definedName>
    <definedName name="_xlnm.Print_Area" localSheetId="4">'D-5'!$A$76:$G$106</definedName>
    <definedName name="_xlnm.Print_Area" localSheetId="5">'D-6'!$A$66:$G$101</definedName>
    <definedName name="_xlnm.Print_Area" localSheetId="6">'D-7'!$A$1:$I$263</definedName>
    <definedName name="_xlnm.Print_Area" localSheetId="7">'D-8'!$A$1:$I$192</definedName>
    <definedName name="_xlnm.Print_Area" localSheetId="8">'D-9'!$A$1:$I$157</definedName>
    <definedName name="Z_0C6D0C04_69DE_4E3A_B1D1_0E8E605DB47E_.wvu.PrintArea" localSheetId="0" hidden="1">'D-1'!$A$342:$P$466</definedName>
    <definedName name="Z_0C6D0C04_69DE_4E3A_B1D1_0E8E605DB47E_.wvu.PrintArea" localSheetId="9" hidden="1">'D-10'!$A$1:$F$57</definedName>
    <definedName name="Z_0C6D0C04_69DE_4E3A_B1D1_0E8E605DB47E_.wvu.PrintArea" localSheetId="10" hidden="1">'D-11'!$A$2:$G$35</definedName>
    <definedName name="Z_0C6D0C04_69DE_4E3A_B1D1_0E8E605DB47E_.wvu.PrintArea" localSheetId="11" hidden="1">'D-12'!$A$1:$G$52</definedName>
    <definedName name="Z_0C6D0C04_69DE_4E3A_B1D1_0E8E605DB47E_.wvu.PrintArea" localSheetId="12" hidden="1">'D-13'!$A$1:$G$60</definedName>
    <definedName name="Z_0C6D0C04_69DE_4E3A_B1D1_0E8E605DB47E_.wvu.PrintArea" localSheetId="13" hidden="1">'D-14'!$A$1:$G$53</definedName>
    <definedName name="Z_0C6D0C04_69DE_4E3A_B1D1_0E8E605DB47E_.wvu.PrintArea" localSheetId="14" hidden="1">'D-15'!#REF!</definedName>
    <definedName name="Z_0C6D0C04_69DE_4E3A_B1D1_0E8E605DB47E_.wvu.PrintArea" localSheetId="15" hidden="1">'D-16'!$A$1:$Q$57</definedName>
    <definedName name="Z_0C6D0C04_69DE_4E3A_B1D1_0E8E605DB47E_.wvu.PrintArea" localSheetId="16" hidden="1">'D-17'!$A$1:$E$52</definedName>
    <definedName name="Z_0C6D0C04_69DE_4E3A_B1D1_0E8E605DB47E_.wvu.PrintArea" localSheetId="18" hidden="1">'D-19'!$A$124:$H$155</definedName>
    <definedName name="Z_0C6D0C04_69DE_4E3A_B1D1_0E8E605DB47E_.wvu.PrintArea" localSheetId="1" hidden="1">'D-2'!$A$141:$L$184</definedName>
    <definedName name="Z_0C6D0C04_69DE_4E3A_B1D1_0E8E605DB47E_.wvu.PrintArea" localSheetId="19" hidden="1">'D-20'!$A$1:$E$52</definedName>
    <definedName name="Z_0C6D0C04_69DE_4E3A_B1D1_0E8E605DB47E_.wvu.PrintArea" localSheetId="20" hidden="1">'D-21'!$A$1:$E$55</definedName>
    <definedName name="Z_0C6D0C04_69DE_4E3A_B1D1_0E8E605DB47E_.wvu.PrintArea" localSheetId="21" hidden="1">'D-22'!$A$2:$B$71</definedName>
    <definedName name="Z_0C6D0C04_69DE_4E3A_B1D1_0E8E605DB47E_.wvu.PrintArea" localSheetId="2" hidden="1">'D-3'!$A$127:$U$169</definedName>
    <definedName name="Z_0C6D0C04_69DE_4E3A_B1D1_0E8E605DB47E_.wvu.PrintArea" localSheetId="3" hidden="1">'D-4'!$A$1:$G$69</definedName>
    <definedName name="Z_0C6D0C04_69DE_4E3A_B1D1_0E8E605DB47E_.wvu.PrintArea" localSheetId="4" hidden="1">'D-5'!$A$1:$G$66</definedName>
    <definedName name="Z_0C6D0C04_69DE_4E3A_B1D1_0E8E605DB47E_.wvu.PrintArea" localSheetId="5" hidden="1">'D-6'!$A$1:$G$61</definedName>
    <definedName name="Z_0C6D0C04_69DE_4E3A_B1D1_0E8E605DB47E_.wvu.PrintArea" localSheetId="6" hidden="1">'D-7'!$A$1:$I$262</definedName>
    <definedName name="Z_0C6D0C04_69DE_4E3A_B1D1_0E8E605DB47E_.wvu.PrintArea" localSheetId="7" hidden="1">'D-8'!$A$1:$I$191</definedName>
    <definedName name="Z_0C6D0C04_69DE_4E3A_B1D1_0E8E605DB47E_.wvu.PrintArea" localSheetId="8" hidden="1">'D-9'!$A$1:$I$155</definedName>
    <definedName name="Z_22ADF58D_C99D_4735_AC3B_798FE2CAC042_.wvu.PrintArea" localSheetId="0" hidden="1">'D-1'!$A$342:$P$466</definedName>
    <definedName name="Z_22ADF58D_C99D_4735_AC3B_798FE2CAC042_.wvu.PrintArea" localSheetId="9" hidden="1">'D-10'!$A$1:$F$57</definedName>
    <definedName name="Z_22ADF58D_C99D_4735_AC3B_798FE2CAC042_.wvu.PrintArea" localSheetId="10" hidden="1">'D-11'!$A$2:$G$35</definedName>
    <definedName name="Z_22ADF58D_C99D_4735_AC3B_798FE2CAC042_.wvu.PrintArea" localSheetId="11" hidden="1">'D-12'!$A$1:$G$52</definedName>
    <definedName name="Z_22ADF58D_C99D_4735_AC3B_798FE2CAC042_.wvu.PrintArea" localSheetId="12" hidden="1">'D-13'!$A$1:$G$60</definedName>
    <definedName name="Z_22ADF58D_C99D_4735_AC3B_798FE2CAC042_.wvu.PrintArea" localSheetId="13" hidden="1">'D-14'!$A$1:$G$53</definedName>
    <definedName name="Z_22ADF58D_C99D_4735_AC3B_798FE2CAC042_.wvu.PrintArea" localSheetId="14" hidden="1">'D-15'!#REF!</definedName>
    <definedName name="Z_22ADF58D_C99D_4735_AC3B_798FE2CAC042_.wvu.PrintArea" localSheetId="15" hidden="1">'D-16'!$A$1:$Q$57</definedName>
    <definedName name="Z_22ADF58D_C99D_4735_AC3B_798FE2CAC042_.wvu.PrintArea" localSheetId="16" hidden="1">'D-17'!$A$1:$E$52</definedName>
    <definedName name="Z_22ADF58D_C99D_4735_AC3B_798FE2CAC042_.wvu.PrintArea" localSheetId="17" hidden="1">'D-18'!$A$1:$F$52</definedName>
    <definedName name="Z_22ADF58D_C99D_4735_AC3B_798FE2CAC042_.wvu.PrintArea" localSheetId="18" hidden="1">'D-19'!$A$124:$H$155</definedName>
    <definedName name="Z_22ADF58D_C99D_4735_AC3B_798FE2CAC042_.wvu.PrintArea" localSheetId="1" hidden="1">'D-2'!$A$141:$L$184</definedName>
    <definedName name="Z_22ADF58D_C99D_4735_AC3B_798FE2CAC042_.wvu.PrintArea" localSheetId="19" hidden="1">'D-20'!$A$1:$E$52</definedName>
    <definedName name="Z_22ADF58D_C99D_4735_AC3B_798FE2CAC042_.wvu.PrintArea" localSheetId="20" hidden="1">'D-21'!$A$1:$E$54</definedName>
    <definedName name="Z_22ADF58D_C99D_4735_AC3B_798FE2CAC042_.wvu.PrintArea" localSheetId="21" hidden="1">'D-22'!$A$2:$B$71</definedName>
    <definedName name="Z_22ADF58D_C99D_4735_AC3B_798FE2CAC042_.wvu.PrintArea" localSheetId="2" hidden="1">'D-3'!$A$127:$U$169</definedName>
    <definedName name="Z_22ADF58D_C99D_4735_AC3B_798FE2CAC042_.wvu.PrintArea" localSheetId="3" hidden="1">'D-4'!$A$1:$G$69</definedName>
    <definedName name="Z_22ADF58D_C99D_4735_AC3B_798FE2CAC042_.wvu.PrintArea" localSheetId="4" hidden="1">'D-5'!$A$1:$G$66</definedName>
    <definedName name="Z_22ADF58D_C99D_4735_AC3B_798FE2CAC042_.wvu.PrintArea" localSheetId="5" hidden="1">'D-6'!$A$1:$G$61</definedName>
    <definedName name="Z_22ADF58D_C99D_4735_AC3B_798FE2CAC042_.wvu.PrintArea" localSheetId="6" hidden="1">'D-7'!$A$1:$I$262</definedName>
    <definedName name="Z_22ADF58D_C99D_4735_AC3B_798FE2CAC042_.wvu.PrintArea" localSheetId="7" hidden="1">'D-8'!$A$1:$I$191</definedName>
    <definedName name="Z_22ADF58D_C99D_4735_AC3B_798FE2CAC042_.wvu.PrintArea" localSheetId="8" hidden="1">'D-9'!$A$1:$I$155</definedName>
    <definedName name="Z_2AFCF646_680B_40F3_9BDE_1EBC1A80D456_.wvu.PrintArea" localSheetId="0" hidden="1">'D-1'!$A$342:$P$466</definedName>
    <definedName name="Z_2AFCF646_680B_40F3_9BDE_1EBC1A80D456_.wvu.PrintArea" localSheetId="10" hidden="1">'D-11'!$A$1:$G$36</definedName>
    <definedName name="Z_2AFCF646_680B_40F3_9BDE_1EBC1A80D456_.wvu.PrintArea" localSheetId="12" hidden="1">'D-13'!$A$1:$G$61</definedName>
    <definedName name="Z_2AFCF646_680B_40F3_9BDE_1EBC1A80D456_.wvu.PrintArea" localSheetId="14" hidden="1">'D-15'!#REF!</definedName>
    <definedName name="Z_2AFCF646_680B_40F3_9BDE_1EBC1A80D456_.wvu.PrintArea" localSheetId="15" hidden="1">'D-16'!$A$66:$Q$96</definedName>
    <definedName name="Z_2AFCF646_680B_40F3_9BDE_1EBC1A80D456_.wvu.PrintArea" localSheetId="18" hidden="1">'D-19'!$A$124:$H$155</definedName>
    <definedName name="Z_2AFCF646_680B_40F3_9BDE_1EBC1A80D456_.wvu.PrintArea" localSheetId="1" hidden="1">'D-2'!$A$141:$L$184</definedName>
    <definedName name="Z_2AFCF646_680B_40F3_9BDE_1EBC1A80D456_.wvu.PrintArea" localSheetId="2" hidden="1">'D-3'!$A$127:$U$169</definedName>
    <definedName name="Z_2AFCF646_680B_40F3_9BDE_1EBC1A80D456_.wvu.PrintArea" localSheetId="3" hidden="1">'D-4'!$A$76:$G$101</definedName>
    <definedName name="Z_2AFCF646_680B_40F3_9BDE_1EBC1A80D456_.wvu.PrintArea" localSheetId="4" hidden="1">'D-5'!$A$76:$G$106</definedName>
    <definedName name="Z_2AFCF646_680B_40F3_9BDE_1EBC1A80D456_.wvu.PrintArea" localSheetId="5" hidden="1">'D-6'!$A$66:$G$100</definedName>
    <definedName name="Z_2AFCF646_680B_40F3_9BDE_1EBC1A80D456_.wvu.PrintArea" localSheetId="7" hidden="1">'D-8'!$A$1:$I$192</definedName>
    <definedName name="Z_2AFCF646_680B_40F3_9BDE_1EBC1A80D456_.wvu.Rows" localSheetId="18" hidden="1">'D-19'!$150:$153</definedName>
    <definedName name="Z_2E1B4E85_9EBA_4DCB_A22C_856EEAA13F50_.wvu.PrintArea" localSheetId="0" hidden="1">'D-1'!$A$342:$P$466</definedName>
    <definedName name="Z_2E1B4E85_9EBA_4DCB_A22C_856EEAA13F50_.wvu.PrintArea" localSheetId="12" hidden="1">'D-13'!$A$1:$G$61</definedName>
    <definedName name="Z_2E1B4E85_9EBA_4DCB_A22C_856EEAA13F50_.wvu.PrintArea" localSheetId="14" hidden="1">'D-15'!#REF!</definedName>
    <definedName name="Z_2E1B4E85_9EBA_4DCB_A22C_856EEAA13F50_.wvu.PrintArea" localSheetId="18" hidden="1">'D-19'!$A$124:$H$155</definedName>
    <definedName name="Z_2E1B4E85_9EBA_4DCB_A22C_856EEAA13F50_.wvu.PrintArea" localSheetId="1" hidden="1">'D-2'!$A$141:$L$184</definedName>
    <definedName name="Z_2E1B4E85_9EBA_4DCB_A22C_856EEAA13F50_.wvu.PrintArea" localSheetId="2" hidden="1">'D-3'!$A$127:$U$169</definedName>
    <definedName name="Z_2E1B4E85_9EBA_4DCB_A22C_856EEAA13F50_.wvu.PrintArea" localSheetId="3" hidden="1">'D-4'!$A$1:$G$69</definedName>
    <definedName name="Z_2E1B4E85_9EBA_4DCB_A22C_856EEAA13F50_.wvu.Rows" localSheetId="0" hidden="1">'D-1'!$466:$466</definedName>
    <definedName name="Z_5E2D4B7B_9524_460E_835A_89EFB26E35D2_.wvu.PrintArea" localSheetId="0" hidden="1">'D-1'!$A$342:$P$466</definedName>
    <definedName name="Z_5E2D4B7B_9524_460E_835A_89EFB26E35D2_.wvu.PrintArea" localSheetId="9" hidden="1">'D-10'!$A$1:$F$58</definedName>
    <definedName name="Z_5E2D4B7B_9524_460E_835A_89EFB26E35D2_.wvu.PrintArea" localSheetId="10" hidden="1">'D-11'!$A$2:$G$38</definedName>
    <definedName name="Z_5E2D4B7B_9524_460E_835A_89EFB26E35D2_.wvu.PrintArea" localSheetId="11" hidden="1">'D-12'!$A$1:$G$52</definedName>
    <definedName name="Z_5E2D4B7B_9524_460E_835A_89EFB26E35D2_.wvu.PrintArea" localSheetId="12" hidden="1">'D-13'!$A$1:$G$60</definedName>
    <definedName name="Z_5E2D4B7B_9524_460E_835A_89EFB26E35D2_.wvu.PrintArea" localSheetId="13" hidden="1">'D-14'!$A$1:$G$55</definedName>
    <definedName name="Z_5E2D4B7B_9524_460E_835A_89EFB26E35D2_.wvu.PrintArea" localSheetId="14" hidden="1">'D-15'!#REF!</definedName>
    <definedName name="Z_5E2D4B7B_9524_460E_835A_89EFB26E35D2_.wvu.PrintArea" localSheetId="15" hidden="1">'D-16'!$A$1:$Q$57</definedName>
    <definedName name="Z_5E2D4B7B_9524_460E_835A_89EFB26E35D2_.wvu.PrintArea" localSheetId="16" hidden="1">'D-17'!$A$1:$E$52</definedName>
    <definedName name="Z_5E2D4B7B_9524_460E_835A_89EFB26E35D2_.wvu.PrintArea" localSheetId="17" hidden="1">'D-18'!$A$1:$F$52</definedName>
    <definedName name="Z_5E2D4B7B_9524_460E_835A_89EFB26E35D2_.wvu.PrintArea" localSheetId="18" hidden="1">'D-19'!$A$124:$H$155</definedName>
    <definedName name="Z_5E2D4B7B_9524_460E_835A_89EFB26E35D2_.wvu.PrintArea" localSheetId="1" hidden="1">'D-2'!$A$141:$L$184</definedName>
    <definedName name="Z_5E2D4B7B_9524_460E_835A_89EFB26E35D2_.wvu.PrintArea" localSheetId="19" hidden="1">'D-20'!$A$1:$E$52</definedName>
    <definedName name="Z_5E2D4B7B_9524_460E_835A_89EFB26E35D2_.wvu.PrintArea" localSheetId="20" hidden="1">'D-21'!$A$1:$E$55</definedName>
    <definedName name="Z_5E2D4B7B_9524_460E_835A_89EFB26E35D2_.wvu.PrintArea" localSheetId="21" hidden="1">'D-22'!$A$2:$B$71</definedName>
    <definedName name="Z_5E2D4B7B_9524_460E_835A_89EFB26E35D2_.wvu.PrintArea" localSheetId="2" hidden="1">'D-3'!$A$127:$U$169</definedName>
    <definedName name="Z_5E2D4B7B_9524_460E_835A_89EFB26E35D2_.wvu.PrintArea" localSheetId="3" hidden="1">'D-4'!$A$1:$G$69</definedName>
    <definedName name="Z_5E2D4B7B_9524_460E_835A_89EFB26E35D2_.wvu.PrintArea" localSheetId="4" hidden="1">'D-5'!$A$1:$G$66</definedName>
    <definedName name="Z_5E2D4B7B_9524_460E_835A_89EFB26E35D2_.wvu.PrintArea" localSheetId="5" hidden="1">'D-6'!$A$1:$G$61</definedName>
    <definedName name="Z_5E2D4B7B_9524_460E_835A_89EFB26E35D2_.wvu.PrintArea" localSheetId="6" hidden="1">'D-7'!$A$1:$I$262</definedName>
    <definedName name="Z_5E2D4B7B_9524_460E_835A_89EFB26E35D2_.wvu.PrintArea" localSheetId="7" hidden="1">'D-8'!$A$1:$I$191</definedName>
    <definedName name="Z_5E2D4B7B_9524_460E_835A_89EFB26E35D2_.wvu.PrintArea" localSheetId="8" hidden="1">'D-9'!$A$1:$I$155</definedName>
    <definedName name="Z_73A60780_7FCE_4E68_9B90_6C8938057D19_.wvu.PrintArea" localSheetId="0" hidden="1">'D-1'!$A$342:$P$466</definedName>
    <definedName name="Z_73A60780_7FCE_4E68_9B90_6C8938057D19_.wvu.PrintArea" localSheetId="12" hidden="1">'D-13'!$A$1:$G$61</definedName>
    <definedName name="Z_73A60780_7FCE_4E68_9B90_6C8938057D19_.wvu.PrintArea" localSheetId="14" hidden="1">'D-15'!#REF!</definedName>
    <definedName name="Z_73A60780_7FCE_4E68_9B90_6C8938057D19_.wvu.PrintArea" localSheetId="15" hidden="1">'D-16'!$A$66:$Q$96</definedName>
    <definedName name="Z_73A60780_7FCE_4E68_9B90_6C8938057D19_.wvu.PrintArea" localSheetId="18" hidden="1">'D-19'!$A$124:$H$155</definedName>
    <definedName name="Z_73A60780_7FCE_4E68_9B90_6C8938057D19_.wvu.PrintArea" localSheetId="1" hidden="1">'D-2'!$A$141:$L$184</definedName>
    <definedName name="Z_73A60780_7FCE_4E68_9B90_6C8938057D19_.wvu.PrintArea" localSheetId="2" hidden="1">'D-3'!$A$127:$U$169</definedName>
    <definedName name="Z_73A60780_7FCE_4E68_9B90_6C8938057D19_.wvu.PrintArea" localSheetId="3" hidden="1">'D-4'!$A$76:$G$101</definedName>
    <definedName name="Z_73A60780_7FCE_4E68_9B90_6C8938057D19_.wvu.PrintArea" localSheetId="4" hidden="1">'D-5'!$A$76:$G$106</definedName>
    <definedName name="Z_73A60780_7FCE_4E68_9B90_6C8938057D19_.wvu.PrintArea" localSheetId="5" hidden="1">'D-6'!$A$66:$G$100</definedName>
    <definedName name="Z_75D8622E_4723_408B_B249_2805B46C2441_.wvu.PrintArea" localSheetId="0" hidden="1">'D-1'!$A$342:$P$466</definedName>
    <definedName name="Z_75D8622E_4723_408B_B249_2805B46C2441_.wvu.PrintArea" localSheetId="9" hidden="1">'D-10'!$A$1:$F$57</definedName>
    <definedName name="Z_75D8622E_4723_408B_B249_2805B46C2441_.wvu.PrintArea" localSheetId="10" hidden="1">'D-11'!$A$2:$G$35</definedName>
    <definedName name="Z_75D8622E_4723_408B_B249_2805B46C2441_.wvu.PrintArea" localSheetId="11" hidden="1">'D-12'!$A$1:$G$52</definedName>
    <definedName name="Z_75D8622E_4723_408B_B249_2805B46C2441_.wvu.PrintArea" localSheetId="12" hidden="1">'D-13'!$A$1:$G$60</definedName>
    <definedName name="Z_75D8622E_4723_408B_B249_2805B46C2441_.wvu.PrintArea" localSheetId="13" hidden="1">'D-14'!$A$1:$G$53</definedName>
    <definedName name="Z_75D8622E_4723_408B_B249_2805B46C2441_.wvu.PrintArea" localSheetId="14" hidden="1">'D-15'!#REF!</definedName>
    <definedName name="Z_75D8622E_4723_408B_B249_2805B46C2441_.wvu.PrintArea" localSheetId="15" hidden="1">'D-16'!$A$1:$Q$57</definedName>
    <definedName name="Z_75D8622E_4723_408B_B249_2805B46C2441_.wvu.PrintArea" localSheetId="16" hidden="1">'D-17'!$A$1:$E$52</definedName>
    <definedName name="Z_75D8622E_4723_408B_B249_2805B46C2441_.wvu.PrintArea" localSheetId="17" hidden="1">'D-18'!$A$1:$F$52</definedName>
    <definedName name="Z_75D8622E_4723_408B_B249_2805B46C2441_.wvu.PrintArea" localSheetId="18" hidden="1">'D-19'!$A$124:$H$155</definedName>
    <definedName name="Z_75D8622E_4723_408B_B249_2805B46C2441_.wvu.PrintArea" localSheetId="1" hidden="1">'D-2'!$A$141:$L$184</definedName>
    <definedName name="Z_75D8622E_4723_408B_B249_2805B46C2441_.wvu.PrintArea" localSheetId="19" hidden="1">'D-20'!$A$1:$E$52</definedName>
    <definedName name="Z_75D8622E_4723_408B_B249_2805B46C2441_.wvu.PrintArea" localSheetId="20" hidden="1">'D-21'!$A$1:$E$54</definedName>
    <definedName name="Z_75D8622E_4723_408B_B249_2805B46C2441_.wvu.PrintArea" localSheetId="21" hidden="1">'D-22'!$A$2:$B$71</definedName>
    <definedName name="Z_75D8622E_4723_408B_B249_2805B46C2441_.wvu.PrintArea" localSheetId="2" hidden="1">'D-3'!$A$127:$U$169</definedName>
    <definedName name="Z_75D8622E_4723_408B_B249_2805B46C2441_.wvu.PrintArea" localSheetId="3" hidden="1">'D-4'!$A$1:$G$69</definedName>
    <definedName name="Z_75D8622E_4723_408B_B249_2805B46C2441_.wvu.PrintArea" localSheetId="4" hidden="1">'D-5'!$A$1:$G$66</definedName>
    <definedName name="Z_75D8622E_4723_408B_B249_2805B46C2441_.wvu.PrintArea" localSheetId="5" hidden="1">'D-6'!$A$1:$G$61</definedName>
    <definedName name="Z_75D8622E_4723_408B_B249_2805B46C2441_.wvu.PrintArea" localSheetId="6" hidden="1">'D-7'!$A$1:$I$262</definedName>
    <definedName name="Z_75D8622E_4723_408B_B249_2805B46C2441_.wvu.PrintArea" localSheetId="7" hidden="1">'D-8'!$A$1:$I$191</definedName>
    <definedName name="Z_75D8622E_4723_408B_B249_2805B46C2441_.wvu.PrintArea" localSheetId="8" hidden="1">'D-9'!$A$1:$I$155</definedName>
    <definedName name="Z_9D1FFA88_73F7_42F2_A3C5_A9D88FF9DD10_.wvu.PrintArea" localSheetId="0" hidden="1">'D-1'!$A$342:$P$466</definedName>
    <definedName name="Z_9D1FFA88_73F7_42F2_A3C5_A9D88FF9DD10_.wvu.PrintArea" localSheetId="9" hidden="1">'D-10'!$A$1:$F$57</definedName>
    <definedName name="Z_9D1FFA88_73F7_42F2_A3C5_A9D88FF9DD10_.wvu.PrintArea" localSheetId="10" hidden="1">'D-11'!$A$2:$G$38</definedName>
    <definedName name="Z_9D1FFA88_73F7_42F2_A3C5_A9D88FF9DD10_.wvu.PrintArea" localSheetId="11" hidden="1">'D-12'!$A$1:$G$52</definedName>
    <definedName name="Z_9D1FFA88_73F7_42F2_A3C5_A9D88FF9DD10_.wvu.PrintArea" localSheetId="12" hidden="1">'D-13'!$A$1:$G$60</definedName>
    <definedName name="Z_9D1FFA88_73F7_42F2_A3C5_A9D88FF9DD10_.wvu.PrintArea" localSheetId="13" hidden="1">'D-14'!$A$1:$G$55</definedName>
    <definedName name="Z_9D1FFA88_73F7_42F2_A3C5_A9D88FF9DD10_.wvu.PrintArea" localSheetId="14" hidden="1">'D-15'!#REF!</definedName>
    <definedName name="Z_9D1FFA88_73F7_42F2_A3C5_A9D88FF9DD10_.wvu.PrintArea" localSheetId="15" hidden="1">'D-16'!$A$1:$Q$57</definedName>
    <definedName name="Z_9D1FFA88_73F7_42F2_A3C5_A9D88FF9DD10_.wvu.PrintArea" localSheetId="16" hidden="1">'D-17'!$A$1:$E$52</definedName>
    <definedName name="Z_9D1FFA88_73F7_42F2_A3C5_A9D88FF9DD10_.wvu.PrintArea" localSheetId="17" hidden="1">'D-18'!$A$1:$F$52</definedName>
    <definedName name="Z_9D1FFA88_73F7_42F2_A3C5_A9D88FF9DD10_.wvu.PrintArea" localSheetId="18" hidden="1">'D-19'!$A$124:$H$155</definedName>
    <definedName name="Z_9D1FFA88_73F7_42F2_A3C5_A9D88FF9DD10_.wvu.PrintArea" localSheetId="1" hidden="1">'D-2'!$A$141:$L$184</definedName>
    <definedName name="Z_9D1FFA88_73F7_42F2_A3C5_A9D88FF9DD10_.wvu.PrintArea" localSheetId="19" hidden="1">'D-20'!$A$1:$E$52</definedName>
    <definedName name="Z_9D1FFA88_73F7_42F2_A3C5_A9D88FF9DD10_.wvu.PrintArea" localSheetId="20" hidden="1">'D-21'!$A$1:$E$55</definedName>
    <definedName name="Z_9D1FFA88_73F7_42F2_A3C5_A9D88FF9DD10_.wvu.PrintArea" localSheetId="21" hidden="1">'D-22'!$A$2:$B$71</definedName>
    <definedName name="Z_9D1FFA88_73F7_42F2_A3C5_A9D88FF9DD10_.wvu.PrintArea" localSheetId="2" hidden="1">'D-3'!$A$127:$U$169</definedName>
    <definedName name="Z_9D1FFA88_73F7_42F2_A3C5_A9D88FF9DD10_.wvu.PrintArea" localSheetId="3" hidden="1">'D-4'!$A$1:$G$69</definedName>
    <definedName name="Z_9D1FFA88_73F7_42F2_A3C5_A9D88FF9DD10_.wvu.PrintArea" localSheetId="4" hidden="1">'D-5'!$A$1:$G$66</definedName>
    <definedName name="Z_9D1FFA88_73F7_42F2_A3C5_A9D88FF9DD10_.wvu.PrintArea" localSheetId="5" hidden="1">'D-6'!$A$1:$G$61</definedName>
    <definedName name="Z_9D1FFA88_73F7_42F2_A3C5_A9D88FF9DD10_.wvu.PrintArea" localSheetId="6" hidden="1">'D-7'!$A$1:$I$262</definedName>
    <definedName name="Z_9D1FFA88_73F7_42F2_A3C5_A9D88FF9DD10_.wvu.PrintArea" localSheetId="7" hidden="1">'D-8'!$A$1:$I$191</definedName>
    <definedName name="Z_9D1FFA88_73F7_42F2_A3C5_A9D88FF9DD10_.wvu.PrintArea" localSheetId="8" hidden="1">'D-9'!$A$1:$I$155</definedName>
    <definedName name="Z_CF9DD503_15ED_4D19_946E_2BE043323E96_.wvu.PrintArea" localSheetId="0" hidden="1">'D-1'!$A$342:$P$466</definedName>
    <definedName name="Z_CF9DD503_15ED_4D19_946E_2BE043323E96_.wvu.PrintArea" localSheetId="9" hidden="1">'D-10'!$A$1:$F$57</definedName>
    <definedName name="Z_CF9DD503_15ED_4D19_946E_2BE043323E96_.wvu.PrintArea" localSheetId="10" hidden="1">'D-11'!$A$2:$G$38</definedName>
    <definedName name="Z_CF9DD503_15ED_4D19_946E_2BE043323E96_.wvu.PrintArea" localSheetId="11" hidden="1">'D-12'!$A$1:$G$52</definedName>
    <definedName name="Z_CF9DD503_15ED_4D19_946E_2BE043323E96_.wvu.PrintArea" localSheetId="12" hidden="1">'D-13'!$A$1:$G$61</definedName>
    <definedName name="Z_CF9DD503_15ED_4D19_946E_2BE043323E96_.wvu.PrintArea" localSheetId="13" hidden="1">'D-14'!$A$1:$G$55</definedName>
    <definedName name="Z_CF9DD503_15ED_4D19_946E_2BE043323E96_.wvu.PrintArea" localSheetId="14" hidden="1">'D-15'!#REF!</definedName>
    <definedName name="Z_CF9DD503_15ED_4D19_946E_2BE043323E96_.wvu.PrintArea" localSheetId="15" hidden="1">'D-16'!$A$1:$Q$57</definedName>
    <definedName name="Z_CF9DD503_15ED_4D19_946E_2BE043323E96_.wvu.PrintArea" localSheetId="16" hidden="1">'D-17'!$A$1:$E$52</definedName>
    <definedName name="Z_CF9DD503_15ED_4D19_946E_2BE043323E96_.wvu.PrintArea" localSheetId="17" hidden="1">'D-18'!$A$1:$F$52</definedName>
    <definedName name="Z_CF9DD503_15ED_4D19_946E_2BE043323E96_.wvu.PrintArea" localSheetId="18" hidden="1">'D-19'!$A$124:$H$155</definedName>
    <definedName name="Z_CF9DD503_15ED_4D19_946E_2BE043323E96_.wvu.PrintArea" localSheetId="1" hidden="1">'D-2'!$A$141:$L$184</definedName>
    <definedName name="Z_CF9DD503_15ED_4D19_946E_2BE043323E96_.wvu.PrintArea" localSheetId="19" hidden="1">'D-20'!$A$1:$E$52</definedName>
    <definedName name="Z_CF9DD503_15ED_4D19_946E_2BE043323E96_.wvu.PrintArea" localSheetId="20" hidden="1">'D-21'!$A$1:$E$55</definedName>
    <definedName name="Z_CF9DD503_15ED_4D19_946E_2BE043323E96_.wvu.PrintArea" localSheetId="21" hidden="1">'D-22'!$A$2:$B$71</definedName>
    <definedName name="Z_CF9DD503_15ED_4D19_946E_2BE043323E96_.wvu.PrintArea" localSheetId="2" hidden="1">'D-3'!$A$127:$U$169</definedName>
    <definedName name="Z_CF9DD503_15ED_4D19_946E_2BE043323E96_.wvu.PrintArea" localSheetId="3" hidden="1">'D-4'!$A$1:$G$70</definedName>
    <definedName name="Z_CF9DD503_15ED_4D19_946E_2BE043323E96_.wvu.PrintArea" localSheetId="4" hidden="1">'D-5'!$A$1:$G$66</definedName>
    <definedName name="Z_CF9DD503_15ED_4D19_946E_2BE043323E96_.wvu.PrintArea" localSheetId="5" hidden="1">'D-6'!$A$1:$G$61</definedName>
    <definedName name="Z_CF9DD503_15ED_4D19_946E_2BE043323E96_.wvu.PrintArea" localSheetId="6" hidden="1">'D-7'!$A$1:$I$262</definedName>
    <definedName name="Z_CF9DD503_15ED_4D19_946E_2BE043323E96_.wvu.PrintArea" localSheetId="7" hidden="1">'D-8'!$A$1:$I$191</definedName>
    <definedName name="Z_CF9DD503_15ED_4D19_946E_2BE043323E96_.wvu.PrintArea" localSheetId="8" hidden="1">'D-9'!$A$1:$I$155</definedName>
    <definedName name="Z_D32493C0_863F_42DB_AB8C_F54D6DB98418_.wvu.PrintArea" localSheetId="0" hidden="1">'D-1'!$A$342:$P$466</definedName>
    <definedName name="Z_D32493C0_863F_42DB_AB8C_F54D6DB98418_.wvu.PrintArea" localSheetId="12" hidden="1">'D-13'!$A$1:$G$61</definedName>
    <definedName name="Z_D32493C0_863F_42DB_AB8C_F54D6DB98418_.wvu.PrintArea" localSheetId="14" hidden="1">'D-15'!#REF!</definedName>
    <definedName name="Z_D32493C0_863F_42DB_AB8C_F54D6DB98418_.wvu.PrintArea" localSheetId="15" hidden="1">'D-16'!$A$66:$Q$96</definedName>
    <definedName name="Z_D32493C0_863F_42DB_AB8C_F54D6DB98418_.wvu.PrintArea" localSheetId="18" hidden="1">'D-19'!$A$124:$H$155</definedName>
    <definedName name="Z_D32493C0_863F_42DB_AB8C_F54D6DB98418_.wvu.PrintArea" localSheetId="1" hidden="1">'D-2'!$A$141:$L$184</definedName>
    <definedName name="Z_D32493C0_863F_42DB_AB8C_F54D6DB98418_.wvu.PrintArea" localSheetId="2" hidden="1">'D-3'!$A$127:$U$169</definedName>
    <definedName name="Z_D32493C0_863F_42DB_AB8C_F54D6DB98418_.wvu.PrintArea" localSheetId="3" hidden="1">'D-4'!$A$76:$G$101</definedName>
    <definedName name="Z_D32493C0_863F_42DB_AB8C_F54D6DB98418_.wvu.PrintArea" localSheetId="4" hidden="1">'D-5'!$A$76:$G$106</definedName>
    <definedName name="Z_D32493C0_863F_42DB_AB8C_F54D6DB98418_.wvu.PrintArea" localSheetId="5" hidden="1">'D-6'!$A$66:$G$100</definedName>
    <definedName name="Z_F50AFA42_8ACD_49F6_97A0_3A0EB6FE30A6_.wvu.PrintArea" localSheetId="0" hidden="1">'D-1'!$A$342:$P$466</definedName>
    <definedName name="Z_F50AFA42_8ACD_49F6_97A0_3A0EB6FE30A6_.wvu.PrintArea" localSheetId="9" hidden="1">'D-10'!$A$1:$F$57</definedName>
    <definedName name="Z_F50AFA42_8ACD_49F6_97A0_3A0EB6FE30A6_.wvu.PrintArea" localSheetId="10" hidden="1">'D-11'!$A$2:$G$36</definedName>
    <definedName name="Z_F50AFA42_8ACD_49F6_97A0_3A0EB6FE30A6_.wvu.PrintArea" localSheetId="11" hidden="1">'D-12'!$A$1:$G$52</definedName>
    <definedName name="Z_F50AFA42_8ACD_49F6_97A0_3A0EB6FE30A6_.wvu.PrintArea" localSheetId="12" hidden="1">'D-13'!$A$1:$G$60</definedName>
    <definedName name="Z_F50AFA42_8ACD_49F6_97A0_3A0EB6FE30A6_.wvu.PrintArea" localSheetId="13" hidden="1">'D-14'!$A$1:$G$55</definedName>
    <definedName name="Z_F50AFA42_8ACD_49F6_97A0_3A0EB6FE30A6_.wvu.PrintArea" localSheetId="14" hidden="1">'D-15'!#REF!</definedName>
    <definedName name="Z_F50AFA42_8ACD_49F6_97A0_3A0EB6FE30A6_.wvu.PrintArea" localSheetId="15" hidden="1">'D-16'!$A$1:$Q$57</definedName>
    <definedName name="Z_F50AFA42_8ACD_49F6_97A0_3A0EB6FE30A6_.wvu.PrintArea" localSheetId="16" hidden="1">'D-17'!$A$1:$E$52</definedName>
    <definedName name="Z_F50AFA42_8ACD_49F6_97A0_3A0EB6FE30A6_.wvu.PrintArea" localSheetId="17" hidden="1">'D-18'!$A$1:$F$52</definedName>
    <definedName name="Z_F50AFA42_8ACD_49F6_97A0_3A0EB6FE30A6_.wvu.PrintArea" localSheetId="18" hidden="1">'D-19'!$A$124:$H$155</definedName>
    <definedName name="Z_F50AFA42_8ACD_49F6_97A0_3A0EB6FE30A6_.wvu.PrintArea" localSheetId="1" hidden="1">'D-2'!$A$141:$L$184</definedName>
    <definedName name="Z_F50AFA42_8ACD_49F6_97A0_3A0EB6FE30A6_.wvu.PrintArea" localSheetId="19" hidden="1">'D-20'!$A$1:$E$52</definedName>
    <definedName name="Z_F50AFA42_8ACD_49F6_97A0_3A0EB6FE30A6_.wvu.PrintArea" localSheetId="20" hidden="1">'D-21'!$A$1:$E$55</definedName>
    <definedName name="Z_F50AFA42_8ACD_49F6_97A0_3A0EB6FE30A6_.wvu.PrintArea" localSheetId="21" hidden="1">'D-22'!$A$2:$B$71</definedName>
    <definedName name="Z_F50AFA42_8ACD_49F6_97A0_3A0EB6FE30A6_.wvu.PrintArea" localSheetId="2" hidden="1">'D-3'!$A$127:$U$169</definedName>
    <definedName name="Z_F50AFA42_8ACD_49F6_97A0_3A0EB6FE30A6_.wvu.PrintArea" localSheetId="3" hidden="1">'D-4'!$A$1:$G$69</definedName>
    <definedName name="Z_F50AFA42_8ACD_49F6_97A0_3A0EB6FE30A6_.wvu.PrintArea" localSheetId="4" hidden="1">'D-5'!$A$1:$G$66</definedName>
    <definedName name="Z_F50AFA42_8ACD_49F6_97A0_3A0EB6FE30A6_.wvu.PrintArea" localSheetId="5" hidden="1">'D-6'!$A$1:$G$61</definedName>
    <definedName name="Z_F50AFA42_8ACD_49F6_97A0_3A0EB6FE30A6_.wvu.PrintArea" localSheetId="6" hidden="1">'D-7'!$A$1:$I$262</definedName>
    <definedName name="Z_F50AFA42_8ACD_49F6_97A0_3A0EB6FE30A6_.wvu.PrintArea" localSheetId="7" hidden="1">'D-8'!$A$1:$I$191</definedName>
    <definedName name="Z_F50AFA42_8ACD_49F6_97A0_3A0EB6FE30A6_.wvu.PrintArea" localSheetId="8" hidden="1">'D-9'!$A$1:$I$155</definedName>
  </definedNames>
  <calcPr calcId="191029"/>
  <customWorkbookViews>
    <customWorkbookView name="Dinah - Personal View" guid="{73A60780-7FCE-4E68-9B90-6C8938057D19}" mergeInterval="0" personalView="1" xWindow="79" yWindow="81" windowWidth="1118" windowHeight="594" activeSheetId="7"/>
    <customWorkbookView name="Ricky - Personal View" guid="{5E2D4B7B-9524-460E-835A-89EFB26E35D2}" mergeInterval="0" personalView="1" maximized="1" windowWidth="1276" windowHeight="882" activeSheetId="12"/>
    <customWorkbookView name="Kimberly A. Merydith - Personal View" guid="{9D1FFA88-73F7-42F2-A3C5-A9D88FF9DD10}" mergeInterval="0" personalView="1" maximized="1" windowWidth="1276" windowHeight="852" activeSheetId="13"/>
    <customWorkbookView name="Ernie - Personal View" guid="{F50AFA42-8ACD-49F6-97A0-3A0EB6FE30A6}" mergeInterval="0" personalView="1" maximized="1" windowWidth="1276" windowHeight="882" activeSheetId="16"/>
    <customWorkbookView name="Network Administrator - Personal View" guid="{22ADF58D-C99D-4735-AC3B-798FE2CAC042}" mergeInterval="0" personalView="1" maximized="1" windowWidth="1276" windowHeight="826" activeSheetId="22"/>
    <customWorkbookView name="Chuck Tracy - Personal View" guid="{75D8622E-4723-408B-B249-2805B46C2441}" mergeInterval="0" personalView="1" maximized="1" windowWidth="1020" windowHeight="607" activeSheetId="1"/>
    <customWorkbookView name="Chrissy - Personal View" guid="{0C6D0C04-69DE-4E3A-B1D1-0E8E605DB47E}" mergeInterval="0" personalView="1" maximized="1" windowWidth="1020" windowHeight="579" activeSheetId="1"/>
    <customWorkbookView name="JLS - Personal View" guid="{CF9DD503-15ED-4D19-946E-2BE043323E96}" mergeInterval="0" personalView="1" maximized="1" windowWidth="1250" windowHeight="834" activeSheetId="22"/>
    <customWorkbookView name="Geraldine - Personal View" guid="{2E1B4E85-9EBA-4DCB-A22C-856EEAA13F50}" mergeInterval="0" personalView="1" maximized="1" xWindow="1" yWindow="1" windowWidth="1276" windowHeight="751" activeSheetId="10"/>
    <customWorkbookView name="Jethro - Personal View" guid="{D32493C0-863F-42DB-AB8C-F54D6DB98418}" mergeInterval="0" personalView="1" maximized="1" xWindow="1" yWindow="1" windowWidth="1276" windowHeight="702" activeSheetId="16"/>
    <customWorkbookView name="Chico - Personal View" guid="{2AFCF646-680B-40F3-9BDE-1EBC1A80D456}" mergeInterval="0" personalView="1" maximized="1" xWindow="-9" yWindow="-9" windowWidth="1298" windowHeight="994"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7" i="8" l="1"/>
  <c r="I77" i="8"/>
  <c r="H78" i="8"/>
  <c r="I78" i="8"/>
  <c r="H79" i="8"/>
  <c r="I79" i="8"/>
  <c r="H80" i="8"/>
  <c r="I80" i="8"/>
  <c r="H81" i="8"/>
  <c r="I81" i="8"/>
  <c r="H82" i="8"/>
  <c r="I82" i="8"/>
  <c r="H83" i="8"/>
  <c r="I83" i="8"/>
  <c r="H84" i="8"/>
  <c r="I84" i="8"/>
  <c r="H85" i="8"/>
  <c r="I85" i="8"/>
  <c r="H86" i="8"/>
  <c r="I86" i="8"/>
  <c r="I92" i="8" s="1"/>
  <c r="H87" i="8"/>
  <c r="I87" i="8"/>
  <c r="H88" i="8"/>
  <c r="I88" i="8"/>
  <c r="H89" i="8"/>
  <c r="I89" i="8"/>
  <c r="H90" i="8"/>
  <c r="I90" i="8"/>
  <c r="H91" i="8"/>
  <c r="I91" i="8"/>
  <c r="O32" i="13" l="1"/>
  <c r="N32" i="13"/>
  <c r="M32" i="13"/>
  <c r="L32" i="13"/>
  <c r="O26" i="13"/>
  <c r="N26" i="13"/>
  <c r="M26" i="13"/>
  <c r="L26" i="13"/>
  <c r="O20" i="13"/>
  <c r="N20" i="13"/>
  <c r="M20" i="13"/>
  <c r="L20" i="13"/>
  <c r="O14" i="13"/>
  <c r="N14" i="13"/>
  <c r="M14" i="13"/>
  <c r="L14" i="13"/>
  <c r="O8" i="13"/>
  <c r="N8" i="13"/>
  <c r="M8" i="13"/>
  <c r="L8" i="13"/>
  <c r="J91" i="8"/>
  <c r="J90" i="8"/>
  <c r="J89" i="8"/>
  <c r="J88" i="8"/>
  <c r="J87" i="8"/>
  <c r="J86" i="8"/>
  <c r="J85" i="8"/>
  <c r="J84" i="8"/>
  <c r="J83" i="8"/>
  <c r="J82" i="8"/>
  <c r="J81" i="8"/>
  <c r="J80" i="8"/>
  <c r="J79" i="8"/>
  <c r="J78" i="8"/>
  <c r="J77" i="8"/>
  <c r="C5" i="11" l="1"/>
  <c r="F50" i="20"/>
  <c r="A154" i="26" l="1"/>
  <c r="B153" i="26"/>
  <c r="G152" i="26"/>
  <c r="F152" i="26"/>
  <c r="E152" i="26"/>
  <c r="D152" i="26"/>
  <c r="C152" i="26"/>
  <c r="B152" i="26"/>
  <c r="G151" i="26"/>
  <c r="F151" i="26"/>
  <c r="E151" i="26"/>
  <c r="D151" i="26"/>
  <c r="C151" i="26"/>
  <c r="B151" i="26"/>
  <c r="A151" i="26"/>
  <c r="G149" i="26"/>
  <c r="F149" i="26"/>
  <c r="E149" i="26"/>
  <c r="D149" i="26"/>
  <c r="C149" i="26"/>
  <c r="H148" i="26"/>
  <c r="G148" i="26"/>
  <c r="F148" i="26"/>
  <c r="E148" i="26"/>
  <c r="D148" i="26"/>
  <c r="C148" i="26"/>
  <c r="H147" i="26"/>
  <c r="G147" i="26"/>
  <c r="F147" i="26"/>
  <c r="E147" i="26"/>
  <c r="D147" i="26"/>
  <c r="C147" i="26"/>
  <c r="C144" i="26"/>
  <c r="G141" i="26"/>
  <c r="F141" i="26"/>
  <c r="E141" i="26"/>
  <c r="G140" i="26"/>
  <c r="G138" i="26"/>
  <c r="D135" i="26"/>
  <c r="E133" i="26"/>
  <c r="D133" i="26"/>
  <c r="C133" i="26"/>
  <c r="G132" i="26"/>
  <c r="F132" i="26"/>
  <c r="D132" i="26"/>
  <c r="C132" i="26"/>
  <c r="F127" i="26"/>
  <c r="H119" i="26"/>
  <c r="H149" i="26" s="1"/>
  <c r="G112" i="26"/>
  <c r="G146" i="26" s="1"/>
  <c r="F112" i="26"/>
  <c r="F146" i="26" s="1"/>
  <c r="E112" i="26"/>
  <c r="E146" i="26" s="1"/>
  <c r="D112" i="26"/>
  <c r="D146" i="26" s="1"/>
  <c r="C112" i="26"/>
  <c r="H112" i="26" s="1"/>
  <c r="H146" i="26" s="1"/>
  <c r="H111" i="26"/>
  <c r="H110" i="26"/>
  <c r="G109" i="26"/>
  <c r="G145" i="26" s="1"/>
  <c r="F109" i="26"/>
  <c r="F145" i="26" s="1"/>
  <c r="E109" i="26"/>
  <c r="E145" i="26" s="1"/>
  <c r="D109" i="26"/>
  <c r="D145" i="26" s="1"/>
  <c r="C109" i="26"/>
  <c r="H109" i="26" s="1"/>
  <c r="H145" i="26" s="1"/>
  <c r="H108" i="26"/>
  <c r="H107" i="26"/>
  <c r="G106" i="26"/>
  <c r="G144" i="26" s="1"/>
  <c r="F106" i="26"/>
  <c r="F144" i="26" s="1"/>
  <c r="E106" i="26"/>
  <c r="E144" i="26" s="1"/>
  <c r="D106" i="26"/>
  <c r="D144" i="26" s="1"/>
  <c r="C106" i="26"/>
  <c r="H105" i="26"/>
  <c r="H104" i="26"/>
  <c r="G103" i="26"/>
  <c r="G143" i="26" s="1"/>
  <c r="F103" i="26"/>
  <c r="F143" i="26" s="1"/>
  <c r="E103" i="26"/>
  <c r="E143" i="26" s="1"/>
  <c r="D103" i="26"/>
  <c r="D143" i="26" s="1"/>
  <c r="C103" i="26"/>
  <c r="C143" i="26" s="1"/>
  <c r="H102" i="26"/>
  <c r="H101" i="26"/>
  <c r="G100" i="26"/>
  <c r="G142" i="26" s="1"/>
  <c r="F100" i="26"/>
  <c r="F142" i="26" s="1"/>
  <c r="E100" i="26"/>
  <c r="E142" i="26" s="1"/>
  <c r="D100" i="26"/>
  <c r="D142" i="26" s="1"/>
  <c r="C100" i="26"/>
  <c r="H99" i="26"/>
  <c r="H98" i="26"/>
  <c r="E97" i="26"/>
  <c r="D97" i="26"/>
  <c r="D141" i="26" s="1"/>
  <c r="C97" i="26"/>
  <c r="H97" i="26" s="1"/>
  <c r="H141" i="26" s="1"/>
  <c r="H96" i="26"/>
  <c r="H95" i="26"/>
  <c r="G94" i="26"/>
  <c r="F94" i="26"/>
  <c r="F140" i="26" s="1"/>
  <c r="E94" i="26"/>
  <c r="E140" i="26" s="1"/>
  <c r="D94" i="26"/>
  <c r="D140" i="26" s="1"/>
  <c r="C94" i="26"/>
  <c r="C140" i="26" s="1"/>
  <c r="H93" i="26"/>
  <c r="H92" i="26"/>
  <c r="G91" i="26"/>
  <c r="G139" i="26" s="1"/>
  <c r="F91" i="26"/>
  <c r="F139" i="26" s="1"/>
  <c r="E91" i="26"/>
  <c r="E139" i="26" s="1"/>
  <c r="D91" i="26"/>
  <c r="D139" i="26" s="1"/>
  <c r="C91" i="26"/>
  <c r="C139" i="26" s="1"/>
  <c r="H90" i="26"/>
  <c r="H89" i="26"/>
  <c r="G88" i="26"/>
  <c r="F88" i="26"/>
  <c r="F138" i="26" s="1"/>
  <c r="E88" i="26"/>
  <c r="E138" i="26" s="1"/>
  <c r="D88" i="26"/>
  <c r="D138" i="26" s="1"/>
  <c r="C88" i="26"/>
  <c r="C138" i="26" s="1"/>
  <c r="H87" i="26"/>
  <c r="H86" i="26"/>
  <c r="G85" i="26"/>
  <c r="G137" i="26" s="1"/>
  <c r="F85" i="26"/>
  <c r="F137" i="26" s="1"/>
  <c r="E85" i="26"/>
  <c r="E137" i="26" s="1"/>
  <c r="D85" i="26"/>
  <c r="D137" i="26" s="1"/>
  <c r="C85" i="26"/>
  <c r="C137" i="26" s="1"/>
  <c r="H84" i="26"/>
  <c r="H83" i="26"/>
  <c r="G82" i="26"/>
  <c r="G153" i="26" s="1"/>
  <c r="F82" i="26"/>
  <c r="F153" i="26" s="1"/>
  <c r="E82" i="26"/>
  <c r="E153" i="26" s="1"/>
  <c r="D82" i="26"/>
  <c r="D153" i="26" s="1"/>
  <c r="C82" i="26"/>
  <c r="C153" i="26" s="1"/>
  <c r="H81" i="26"/>
  <c r="H152" i="26" s="1"/>
  <c r="H80" i="26"/>
  <c r="H151" i="26" s="1"/>
  <c r="G79" i="26"/>
  <c r="G135" i="26" s="1"/>
  <c r="F79" i="26"/>
  <c r="F135" i="26" s="1"/>
  <c r="E79" i="26"/>
  <c r="E135" i="26" s="1"/>
  <c r="D79" i="26"/>
  <c r="C79" i="26"/>
  <c r="C135" i="26" s="1"/>
  <c r="H78" i="26"/>
  <c r="H77" i="26"/>
  <c r="G76" i="26"/>
  <c r="G134" i="26" s="1"/>
  <c r="F76" i="26"/>
  <c r="F134" i="26" s="1"/>
  <c r="E76" i="26"/>
  <c r="E134" i="26" s="1"/>
  <c r="D76" i="26"/>
  <c r="D134" i="26" s="1"/>
  <c r="C76" i="26"/>
  <c r="C134" i="26" s="1"/>
  <c r="H75" i="26"/>
  <c r="H74" i="26"/>
  <c r="G73" i="26"/>
  <c r="G133" i="26" s="1"/>
  <c r="F73" i="26"/>
  <c r="H73" i="26" s="1"/>
  <c r="H133" i="26" s="1"/>
  <c r="H72" i="26"/>
  <c r="H71" i="26"/>
  <c r="E70" i="26"/>
  <c r="E132" i="26" s="1"/>
  <c r="H69" i="26"/>
  <c r="H68" i="26"/>
  <c r="G67" i="26"/>
  <c r="G131" i="26" s="1"/>
  <c r="F67" i="26"/>
  <c r="F131" i="26" s="1"/>
  <c r="E67" i="26"/>
  <c r="E131" i="26" s="1"/>
  <c r="D67" i="26"/>
  <c r="D131" i="26" s="1"/>
  <c r="C67" i="26"/>
  <c r="C131" i="26" s="1"/>
  <c r="H66" i="26"/>
  <c r="H65" i="26"/>
  <c r="G64" i="26"/>
  <c r="G130" i="26" s="1"/>
  <c r="F64" i="26"/>
  <c r="F130" i="26" s="1"/>
  <c r="E64" i="26"/>
  <c r="E130" i="26" s="1"/>
  <c r="D64" i="26"/>
  <c r="D130" i="26" s="1"/>
  <c r="C64" i="26"/>
  <c r="C130" i="26" s="1"/>
  <c r="H63" i="26"/>
  <c r="H62" i="26"/>
  <c r="G61" i="26"/>
  <c r="F61" i="26"/>
  <c r="E61" i="26"/>
  <c r="D61" i="26"/>
  <c r="C61" i="26"/>
  <c r="H61" i="26" s="1"/>
  <c r="H60" i="26"/>
  <c r="H59" i="26"/>
  <c r="G58" i="26"/>
  <c r="F58" i="26"/>
  <c r="E58" i="26"/>
  <c r="D58" i="26"/>
  <c r="C58" i="26"/>
  <c r="H58" i="26" s="1"/>
  <c r="H57" i="26"/>
  <c r="H56" i="26"/>
  <c r="G55" i="26"/>
  <c r="F55" i="26"/>
  <c r="E55" i="26"/>
  <c r="D55" i="26"/>
  <c r="C55" i="26"/>
  <c r="H55" i="26" s="1"/>
  <c r="H54" i="26"/>
  <c r="H53" i="26"/>
  <c r="G52" i="26"/>
  <c r="F52" i="26"/>
  <c r="E52" i="26"/>
  <c r="D52" i="26"/>
  <c r="C52" i="26"/>
  <c r="H52" i="26" s="1"/>
  <c r="H51" i="26"/>
  <c r="H50" i="26"/>
  <c r="G49" i="26"/>
  <c r="F49" i="26"/>
  <c r="E49" i="26"/>
  <c r="D49" i="26"/>
  <c r="C49" i="26"/>
  <c r="H48" i="26"/>
  <c r="H47" i="26"/>
  <c r="G46" i="26"/>
  <c r="F46" i="26"/>
  <c r="E46" i="26"/>
  <c r="D46" i="26"/>
  <c r="C46" i="26"/>
  <c r="H45" i="26"/>
  <c r="H44" i="26"/>
  <c r="G43" i="26"/>
  <c r="F43" i="26"/>
  <c r="E43" i="26"/>
  <c r="H43" i="26" s="1"/>
  <c r="D43" i="26"/>
  <c r="C43" i="26"/>
  <c r="H42" i="26"/>
  <c r="H41" i="26"/>
  <c r="G40" i="26"/>
  <c r="F40" i="26"/>
  <c r="E40" i="26"/>
  <c r="D40" i="26"/>
  <c r="C40" i="26"/>
  <c r="H40" i="26" s="1"/>
  <c r="H39" i="26"/>
  <c r="H38" i="26"/>
  <c r="G37" i="26"/>
  <c r="F37" i="26"/>
  <c r="E37" i="26"/>
  <c r="D37" i="26"/>
  <c r="C37" i="26"/>
  <c r="H36" i="26"/>
  <c r="H35" i="26"/>
  <c r="G34" i="26"/>
  <c r="F34" i="26"/>
  <c r="E34" i="26"/>
  <c r="D34" i="26"/>
  <c r="C34" i="26"/>
  <c r="H33" i="26"/>
  <c r="H32" i="26"/>
  <c r="G31" i="26"/>
  <c r="F31" i="26"/>
  <c r="E31" i="26"/>
  <c r="D31" i="26"/>
  <c r="C31" i="26"/>
  <c r="H31" i="26" s="1"/>
  <c r="H30" i="26"/>
  <c r="H29" i="26"/>
  <c r="G28" i="26"/>
  <c r="F28" i="26"/>
  <c r="E28" i="26"/>
  <c r="D28" i="26"/>
  <c r="C28" i="26"/>
  <c r="H28" i="26" s="1"/>
  <c r="H27" i="26"/>
  <c r="H26" i="26"/>
  <c r="G25" i="26"/>
  <c r="F25" i="26"/>
  <c r="E25" i="26"/>
  <c r="E127" i="26" s="1"/>
  <c r="D25" i="26"/>
  <c r="C25" i="26"/>
  <c r="H25" i="26" s="1"/>
  <c r="H24" i="26"/>
  <c r="H23" i="26"/>
  <c r="G22" i="26"/>
  <c r="F22" i="26"/>
  <c r="E22" i="26"/>
  <c r="D22" i="26"/>
  <c r="C22" i="26"/>
  <c r="H22" i="26" s="1"/>
  <c r="H21" i="26"/>
  <c r="H20" i="26"/>
  <c r="G19" i="26"/>
  <c r="F19" i="26"/>
  <c r="E19" i="26"/>
  <c r="D19" i="26"/>
  <c r="D127" i="26" s="1"/>
  <c r="C19" i="26"/>
  <c r="H19" i="26" s="1"/>
  <c r="H18" i="26"/>
  <c r="H17" i="26"/>
  <c r="G16" i="26"/>
  <c r="G127" i="26" s="1"/>
  <c r="F16" i="26"/>
  <c r="E16" i="26"/>
  <c r="D16" i="26"/>
  <c r="C16" i="26"/>
  <c r="H15" i="26"/>
  <c r="H14" i="26"/>
  <c r="G13" i="26"/>
  <c r="F13" i="26"/>
  <c r="E13" i="26"/>
  <c r="D13" i="26"/>
  <c r="C13" i="26"/>
  <c r="H12" i="26"/>
  <c r="H11" i="26"/>
  <c r="G10" i="26"/>
  <c r="F10" i="26"/>
  <c r="E10" i="26"/>
  <c r="D10" i="26"/>
  <c r="C10" i="26"/>
  <c r="H9" i="26"/>
  <c r="H8" i="26"/>
  <c r="G7" i="26"/>
  <c r="F7" i="26"/>
  <c r="E7" i="26"/>
  <c r="D7" i="26"/>
  <c r="C7" i="26"/>
  <c r="H7" i="26" s="1"/>
  <c r="H6" i="26"/>
  <c r="H5" i="26"/>
  <c r="F129" i="26" l="1"/>
  <c r="F128" i="26"/>
  <c r="H49" i="26"/>
  <c r="C146" i="26"/>
  <c r="G128" i="26"/>
  <c r="H106" i="26"/>
  <c r="H144" i="26" s="1"/>
  <c r="H37" i="26"/>
  <c r="C129" i="26"/>
  <c r="D129" i="26"/>
  <c r="H13" i="26"/>
  <c r="E129" i="26"/>
  <c r="H88" i="26"/>
  <c r="H138" i="26" s="1"/>
  <c r="C128" i="26"/>
  <c r="E128" i="26"/>
  <c r="H67" i="26"/>
  <c r="H131" i="26" s="1"/>
  <c r="C127" i="26"/>
  <c r="H10" i="26"/>
  <c r="C136" i="26"/>
  <c r="H94" i="26"/>
  <c r="H140" i="26" s="1"/>
  <c r="G129" i="26"/>
  <c r="H82" i="26"/>
  <c r="H153" i="26" s="1"/>
  <c r="D128" i="26"/>
  <c r="H76" i="26"/>
  <c r="H134" i="26" s="1"/>
  <c r="H100" i="26"/>
  <c r="H142" i="26" s="1"/>
  <c r="C141" i="26"/>
  <c r="H70" i="26"/>
  <c r="H132" i="26" s="1"/>
  <c r="H16" i="26"/>
  <c r="H127" i="26" s="1"/>
  <c r="H34" i="26"/>
  <c r="H46" i="26"/>
  <c r="H129" i="26" s="1"/>
  <c r="H64" i="26"/>
  <c r="H130" i="26" s="1"/>
  <c r="F133" i="26"/>
  <c r="D136" i="26"/>
  <c r="H79" i="26"/>
  <c r="H135" i="26" s="1"/>
  <c r="H85" i="26"/>
  <c r="H137" i="26" s="1"/>
  <c r="H91" i="26"/>
  <c r="H139" i="26" s="1"/>
  <c r="E136" i="26"/>
  <c r="F136" i="26"/>
  <c r="H103" i="26"/>
  <c r="H143" i="26" s="1"/>
  <c r="G136" i="26"/>
  <c r="C142" i="26"/>
  <c r="H136" i="26"/>
  <c r="C145" i="26"/>
  <c r="H128" i="26" l="1"/>
  <c r="C71" i="23" l="1"/>
  <c r="D71" i="23"/>
  <c r="E71" i="23"/>
  <c r="C72" i="23"/>
  <c r="D72" i="23"/>
  <c r="E72" i="23"/>
  <c r="C73" i="23"/>
  <c r="D73" i="23"/>
  <c r="E73" i="23"/>
  <c r="B73" i="23"/>
  <c r="B72" i="23"/>
  <c r="B71" i="23"/>
  <c r="B70" i="23"/>
  <c r="C70" i="22"/>
  <c r="D70" i="22"/>
  <c r="E70" i="22"/>
  <c r="C71" i="22"/>
  <c r="D71" i="22"/>
  <c r="E71" i="22"/>
  <c r="C72" i="22"/>
  <c r="D72" i="22"/>
  <c r="E72" i="22"/>
  <c r="B72" i="22"/>
  <c r="B71" i="22"/>
  <c r="B70" i="22"/>
  <c r="C71" i="20"/>
  <c r="D71" i="20"/>
  <c r="E71" i="20"/>
  <c r="F71" i="20"/>
  <c r="C72" i="20"/>
  <c r="D72" i="20"/>
  <c r="E72" i="20"/>
  <c r="F72" i="20"/>
  <c r="B72" i="20"/>
  <c r="B71" i="20"/>
  <c r="C71" i="19"/>
  <c r="D71" i="19"/>
  <c r="E71" i="19"/>
  <c r="C72" i="19"/>
  <c r="D72" i="19"/>
  <c r="E72" i="19"/>
  <c r="C73" i="19"/>
  <c r="D73" i="19"/>
  <c r="E73" i="19"/>
  <c r="B73" i="19"/>
  <c r="B72" i="19"/>
  <c r="B71" i="19"/>
  <c r="C75" i="18"/>
  <c r="D75" i="18"/>
  <c r="F75" i="18"/>
  <c r="G75" i="18"/>
  <c r="H75" i="18"/>
  <c r="J75" i="18"/>
  <c r="K75" i="18"/>
  <c r="L75" i="18"/>
  <c r="N75" i="18"/>
  <c r="O75" i="18"/>
  <c r="P75" i="18"/>
  <c r="C76" i="18"/>
  <c r="D76" i="18"/>
  <c r="F76" i="18"/>
  <c r="G76" i="18"/>
  <c r="H76" i="18"/>
  <c r="J76" i="18"/>
  <c r="K76" i="18"/>
  <c r="L76" i="18"/>
  <c r="N76" i="18"/>
  <c r="O76" i="18"/>
  <c r="P76" i="18"/>
  <c r="B76" i="18"/>
  <c r="B75" i="18"/>
  <c r="C71" i="16"/>
  <c r="D71" i="16" s="1"/>
  <c r="F71" i="16"/>
  <c r="C72" i="16"/>
  <c r="F72" i="16"/>
  <c r="C73" i="16"/>
  <c r="F73" i="16"/>
  <c r="B73" i="16"/>
  <c r="B72" i="16"/>
  <c r="B71" i="16"/>
  <c r="D78" i="15"/>
  <c r="C78" i="15"/>
  <c r="F78" i="15"/>
  <c r="C79" i="15"/>
  <c r="D79" i="15" s="1"/>
  <c r="F79" i="15"/>
  <c r="C80" i="15"/>
  <c r="F80" i="15"/>
  <c r="B80" i="15"/>
  <c r="G80" i="15" s="1"/>
  <c r="B79" i="15"/>
  <c r="B78" i="15"/>
  <c r="D67" i="25"/>
  <c r="D68" i="25"/>
  <c r="C69" i="25"/>
  <c r="D69" i="25" s="1"/>
  <c r="F69" i="25"/>
  <c r="G69" i="25" s="1"/>
  <c r="C70" i="25"/>
  <c r="D70" i="25" s="1"/>
  <c r="F70" i="25"/>
  <c r="G70" i="25" s="1"/>
  <c r="B70" i="25"/>
  <c r="B69" i="25"/>
  <c r="C68" i="25"/>
  <c r="F68" i="25"/>
  <c r="G68" i="25" s="1"/>
  <c r="B68" i="25"/>
  <c r="C67" i="25"/>
  <c r="F67" i="25"/>
  <c r="G67" i="25" s="1"/>
  <c r="B67" i="25"/>
  <c r="B66" i="25"/>
  <c r="C66" i="25"/>
  <c r="D66" i="25" s="1"/>
  <c r="F66" i="25"/>
  <c r="G66" i="25" s="1"/>
  <c r="D76" i="8"/>
  <c r="E76" i="8"/>
  <c r="D75" i="8"/>
  <c r="E75" i="8"/>
  <c r="D80" i="15" l="1"/>
  <c r="G73" i="16"/>
  <c r="D73" i="16"/>
  <c r="G72" i="16"/>
  <c r="D72" i="16"/>
  <c r="G79" i="15"/>
  <c r="G71" i="16"/>
  <c r="G78" i="15"/>
  <c r="D87" i="7" l="1"/>
  <c r="E87" i="7"/>
  <c r="D86" i="7"/>
  <c r="E86" i="7"/>
  <c r="D80" i="7"/>
  <c r="E80" i="7"/>
  <c r="D81" i="7"/>
  <c r="E81" i="7"/>
  <c r="D82" i="7"/>
  <c r="E82" i="7"/>
  <c r="D83" i="7"/>
  <c r="E83" i="7"/>
  <c r="D84" i="7"/>
  <c r="E84" i="7"/>
  <c r="D85" i="7"/>
  <c r="E85" i="7"/>
  <c r="D89" i="6"/>
  <c r="E89" i="6"/>
  <c r="D88" i="6"/>
  <c r="E88" i="6"/>
  <c r="D87" i="6"/>
  <c r="E87" i="6"/>
  <c r="C156" i="5"/>
  <c r="E156" i="5"/>
  <c r="F156" i="5"/>
  <c r="H156" i="5"/>
  <c r="I156" i="5"/>
  <c r="K156" i="5"/>
  <c r="L156" i="5"/>
  <c r="N156" i="5"/>
  <c r="O156" i="5"/>
  <c r="Q156" i="5"/>
  <c r="R156" i="5"/>
  <c r="T156" i="5"/>
  <c r="U156" i="5"/>
  <c r="B156" i="5"/>
  <c r="C137" i="5"/>
  <c r="E137" i="5"/>
  <c r="F137" i="5"/>
  <c r="H137" i="5"/>
  <c r="I137" i="5"/>
  <c r="K137" i="5"/>
  <c r="L137" i="5"/>
  <c r="N137" i="5"/>
  <c r="O137" i="5"/>
  <c r="Q137" i="5"/>
  <c r="R137" i="5"/>
  <c r="T137" i="5"/>
  <c r="U137" i="5"/>
  <c r="B137" i="5"/>
  <c r="C173" i="4"/>
  <c r="D173" i="4"/>
  <c r="E173" i="4"/>
  <c r="F173" i="4"/>
  <c r="G173" i="4"/>
  <c r="H173" i="4"/>
  <c r="I173" i="4"/>
  <c r="J173" i="4"/>
  <c r="K173" i="4"/>
  <c r="L173" i="4"/>
  <c r="B173" i="4"/>
  <c r="C152" i="4"/>
  <c r="D152" i="4"/>
  <c r="E152" i="4"/>
  <c r="F152" i="4"/>
  <c r="G152" i="4"/>
  <c r="H152" i="4"/>
  <c r="I152" i="4"/>
  <c r="J152" i="4"/>
  <c r="K152" i="4"/>
  <c r="L152" i="4"/>
  <c r="B152" i="4"/>
  <c r="C454" i="3"/>
  <c r="D454" i="3"/>
  <c r="E454" i="3"/>
  <c r="F454" i="3"/>
  <c r="G454" i="3"/>
  <c r="H454" i="3"/>
  <c r="I454" i="3"/>
  <c r="K454" i="3"/>
  <c r="L454" i="3"/>
  <c r="M454" i="3"/>
  <c r="N454" i="3"/>
  <c r="O454" i="3"/>
  <c r="P454" i="3"/>
  <c r="B454" i="3"/>
  <c r="C435" i="3"/>
  <c r="D435" i="3"/>
  <c r="E435" i="3"/>
  <c r="F435" i="3"/>
  <c r="G435" i="3"/>
  <c r="H435" i="3"/>
  <c r="I435" i="3"/>
  <c r="K435" i="3"/>
  <c r="L435" i="3"/>
  <c r="M435" i="3"/>
  <c r="N435" i="3"/>
  <c r="O435" i="3"/>
  <c r="P435" i="3"/>
  <c r="B435" i="3"/>
  <c r="C412" i="3"/>
  <c r="D412" i="3"/>
  <c r="E412" i="3"/>
  <c r="F412" i="3"/>
  <c r="G412" i="3"/>
  <c r="H412" i="3"/>
  <c r="I412" i="3"/>
  <c r="K412" i="3"/>
  <c r="L412" i="3"/>
  <c r="M412" i="3"/>
  <c r="N412" i="3"/>
  <c r="O412" i="3"/>
  <c r="P412" i="3"/>
  <c r="B412" i="3"/>
  <c r="B411" i="3"/>
  <c r="C393" i="3"/>
  <c r="D393" i="3"/>
  <c r="E393" i="3"/>
  <c r="F393" i="3"/>
  <c r="G393" i="3"/>
  <c r="H393" i="3"/>
  <c r="I393" i="3"/>
  <c r="K393" i="3"/>
  <c r="L393" i="3"/>
  <c r="M393" i="3"/>
  <c r="N393" i="3"/>
  <c r="O393" i="3"/>
  <c r="P393" i="3"/>
  <c r="B393" i="3"/>
  <c r="C371" i="3"/>
  <c r="D371" i="3"/>
  <c r="E371" i="3"/>
  <c r="F371" i="3"/>
  <c r="G371" i="3"/>
  <c r="H371" i="3"/>
  <c r="I371" i="3"/>
  <c r="J371" i="3"/>
  <c r="K371" i="3"/>
  <c r="L371" i="3"/>
  <c r="M371" i="3"/>
  <c r="N371" i="3"/>
  <c r="O371" i="3"/>
  <c r="P371" i="3"/>
  <c r="B371" i="3"/>
  <c r="D352" i="3"/>
  <c r="E352" i="3"/>
  <c r="F352" i="3"/>
  <c r="G352" i="3"/>
  <c r="H352" i="3"/>
  <c r="I352" i="3"/>
  <c r="J352" i="3"/>
  <c r="K352" i="3"/>
  <c r="L352" i="3"/>
  <c r="M352" i="3"/>
  <c r="N352" i="3"/>
  <c r="O352" i="3"/>
  <c r="P352" i="3"/>
  <c r="C352" i="3"/>
  <c r="B352" i="3"/>
  <c r="C351" i="3"/>
  <c r="D351" i="3"/>
  <c r="E351" i="3"/>
  <c r="F351" i="3"/>
  <c r="G351" i="3"/>
  <c r="H351" i="3"/>
  <c r="I351" i="3"/>
  <c r="J351" i="3"/>
  <c r="K351" i="3"/>
  <c r="L351" i="3"/>
  <c r="M351" i="3"/>
  <c r="N351" i="3"/>
  <c r="O351" i="3"/>
  <c r="P351" i="3"/>
  <c r="E87" i="23"/>
  <c r="D87" i="23"/>
  <c r="C87" i="23"/>
  <c r="B87" i="23"/>
  <c r="E70" i="23"/>
  <c r="E69" i="23"/>
  <c r="D70" i="23"/>
  <c r="D69" i="23"/>
  <c r="C70" i="23"/>
  <c r="C69" i="23"/>
  <c r="B69" i="23"/>
  <c r="E69" i="22"/>
  <c r="E68" i="22"/>
  <c r="D69" i="22"/>
  <c r="D68" i="22"/>
  <c r="C69" i="22"/>
  <c r="C68" i="22"/>
  <c r="B69" i="22"/>
  <c r="B68" i="22"/>
  <c r="E86" i="22"/>
  <c r="D86" i="22"/>
  <c r="C86" i="22"/>
  <c r="B86" i="22"/>
  <c r="F70" i="20"/>
  <c r="F69" i="20"/>
  <c r="E70" i="20"/>
  <c r="E69" i="20"/>
  <c r="D70" i="20"/>
  <c r="D69" i="20"/>
  <c r="C70" i="20"/>
  <c r="C69" i="20"/>
  <c r="B70" i="20"/>
  <c r="B69" i="20"/>
  <c r="F87" i="20"/>
  <c r="E87" i="20"/>
  <c r="D87" i="20"/>
  <c r="C87" i="20"/>
  <c r="B87" i="20"/>
  <c r="E70" i="19"/>
  <c r="E69" i="19"/>
  <c r="D70" i="19"/>
  <c r="D69" i="19"/>
  <c r="C70" i="19"/>
  <c r="C69" i="19"/>
  <c r="B70" i="19"/>
  <c r="B69" i="19"/>
  <c r="E87" i="19"/>
  <c r="D87" i="19"/>
  <c r="C87" i="19"/>
  <c r="B87" i="19"/>
  <c r="Q90" i="18"/>
  <c r="P90" i="18"/>
  <c r="O90" i="18"/>
  <c r="N90" i="18"/>
  <c r="M90" i="18"/>
  <c r="L90" i="18"/>
  <c r="K90" i="18"/>
  <c r="J90" i="18"/>
  <c r="I90" i="18"/>
  <c r="H90" i="18"/>
  <c r="G90" i="18"/>
  <c r="F90" i="18"/>
  <c r="E90" i="18"/>
  <c r="D90" i="18"/>
  <c r="C90" i="18"/>
  <c r="B90" i="18"/>
  <c r="R50" i="18"/>
  <c r="S50" i="18" s="1"/>
  <c r="R51" i="18"/>
  <c r="S51" i="18" s="1"/>
  <c r="R52" i="18"/>
  <c r="S52" i="18" s="1"/>
  <c r="F70" i="16"/>
  <c r="C70" i="16"/>
  <c r="B70" i="16"/>
  <c r="F69" i="16"/>
  <c r="C69" i="16"/>
  <c r="B69" i="16"/>
  <c r="F87" i="16"/>
  <c r="C87" i="16"/>
  <c r="B87" i="16"/>
  <c r="G50" i="16"/>
  <c r="D50" i="16"/>
  <c r="F77" i="15"/>
  <c r="C77" i="15"/>
  <c r="D77" i="15" s="1"/>
  <c r="B77" i="15"/>
  <c r="F76" i="15"/>
  <c r="C76" i="15"/>
  <c r="D76" i="15" s="1"/>
  <c r="B76" i="15"/>
  <c r="F94" i="15"/>
  <c r="C94" i="15"/>
  <c r="B94" i="15"/>
  <c r="G54" i="15"/>
  <c r="D54" i="15"/>
  <c r="F84" i="25"/>
  <c r="C84" i="25"/>
  <c r="B84" i="25"/>
  <c r="I36" i="11"/>
  <c r="H71" i="11"/>
  <c r="I68" i="11" s="1"/>
  <c r="C71" i="11"/>
  <c r="D69" i="11" s="1"/>
  <c r="F69" i="11"/>
  <c r="F68" i="11"/>
  <c r="F67" i="11"/>
  <c r="H65" i="11"/>
  <c r="I62" i="11" s="1"/>
  <c r="C65" i="11"/>
  <c r="D63" i="11" s="1"/>
  <c r="F63" i="11"/>
  <c r="F62" i="11"/>
  <c r="F61" i="11"/>
  <c r="H59" i="11"/>
  <c r="I57" i="11" s="1"/>
  <c r="C59" i="11"/>
  <c r="D56" i="11" s="1"/>
  <c r="F57" i="11"/>
  <c r="F56" i="11"/>
  <c r="F55" i="11"/>
  <c r="H50" i="11"/>
  <c r="I47" i="11" s="1"/>
  <c r="C50" i="11"/>
  <c r="D47" i="11" s="1"/>
  <c r="F48" i="11"/>
  <c r="F47" i="11"/>
  <c r="F46" i="11"/>
  <c r="H44" i="11"/>
  <c r="I41" i="11" s="1"/>
  <c r="C44" i="11"/>
  <c r="D42" i="11" s="1"/>
  <c r="F42" i="11"/>
  <c r="F41" i="11"/>
  <c r="F40" i="11"/>
  <c r="H38" i="11"/>
  <c r="I35" i="11" s="1"/>
  <c r="C38" i="11"/>
  <c r="D35" i="11" s="1"/>
  <c r="F37" i="11"/>
  <c r="F36" i="11"/>
  <c r="F35" i="11"/>
  <c r="H8" i="11"/>
  <c r="C8" i="11"/>
  <c r="D5" i="11" s="1"/>
  <c r="F7" i="11"/>
  <c r="F6" i="11"/>
  <c r="F5" i="11"/>
  <c r="H9" i="10"/>
  <c r="I6" i="10" s="1"/>
  <c r="C9" i="10"/>
  <c r="D5" i="10" s="1"/>
  <c r="H245" i="9"/>
  <c r="I240" i="9" s="1"/>
  <c r="C245" i="9"/>
  <c r="D244" i="9" s="1"/>
  <c r="H231" i="9"/>
  <c r="I225" i="9" s="1"/>
  <c r="C231" i="9"/>
  <c r="D228" i="9" s="1"/>
  <c r="H220" i="9"/>
  <c r="I213" i="9" s="1"/>
  <c r="C220" i="9"/>
  <c r="D212" i="9" s="1"/>
  <c r="H257" i="9"/>
  <c r="I249" i="9" s="1"/>
  <c r="C257" i="9"/>
  <c r="D256" i="9" s="1"/>
  <c r="F256" i="9"/>
  <c r="F250" i="9"/>
  <c r="E90" i="8"/>
  <c r="D90" i="8"/>
  <c r="C90" i="8"/>
  <c r="B90" i="8"/>
  <c r="F49" i="8"/>
  <c r="E96" i="7"/>
  <c r="D96" i="7"/>
  <c r="C96" i="7"/>
  <c r="B96" i="7"/>
  <c r="G98" i="6"/>
  <c r="F98" i="6"/>
  <c r="E98" i="6"/>
  <c r="D98" i="6"/>
  <c r="C98" i="6"/>
  <c r="B98" i="6"/>
  <c r="U165" i="5"/>
  <c r="T165" i="5"/>
  <c r="R165" i="5"/>
  <c r="Q165" i="5"/>
  <c r="O165" i="5"/>
  <c r="N165" i="5"/>
  <c r="L165" i="5"/>
  <c r="K165" i="5"/>
  <c r="I165" i="5"/>
  <c r="H165" i="5"/>
  <c r="F165" i="5"/>
  <c r="E165" i="5"/>
  <c r="C165" i="5"/>
  <c r="B165" i="5"/>
  <c r="U146" i="5"/>
  <c r="T146" i="5"/>
  <c r="R146" i="5"/>
  <c r="Q146" i="5"/>
  <c r="O146" i="5"/>
  <c r="N146" i="5"/>
  <c r="L146" i="5"/>
  <c r="K146" i="5"/>
  <c r="I146" i="5"/>
  <c r="H146" i="5"/>
  <c r="F146" i="5"/>
  <c r="E146" i="5"/>
  <c r="C146" i="5"/>
  <c r="B146" i="5"/>
  <c r="L182" i="4"/>
  <c r="K182" i="4"/>
  <c r="J182" i="4"/>
  <c r="I182" i="4"/>
  <c r="H182" i="4"/>
  <c r="G182" i="4"/>
  <c r="F182" i="4"/>
  <c r="E182" i="4"/>
  <c r="D182" i="4"/>
  <c r="C182" i="4"/>
  <c r="B182" i="4"/>
  <c r="L161" i="4"/>
  <c r="K161" i="4"/>
  <c r="J161" i="4"/>
  <c r="I161" i="4"/>
  <c r="H161" i="4"/>
  <c r="G161" i="4"/>
  <c r="F161" i="4"/>
  <c r="E161" i="4"/>
  <c r="D161" i="4"/>
  <c r="C161" i="4"/>
  <c r="B161" i="4"/>
  <c r="P463" i="3"/>
  <c r="O463" i="3"/>
  <c r="N463" i="3"/>
  <c r="M463" i="3"/>
  <c r="L463" i="3"/>
  <c r="K463" i="3"/>
  <c r="I463" i="3"/>
  <c r="H463" i="3"/>
  <c r="G463" i="3"/>
  <c r="F463" i="3"/>
  <c r="E463" i="3"/>
  <c r="D463" i="3"/>
  <c r="C463" i="3"/>
  <c r="B463" i="3"/>
  <c r="P444" i="3"/>
  <c r="O444" i="3"/>
  <c r="N444" i="3"/>
  <c r="M444" i="3"/>
  <c r="L444" i="3"/>
  <c r="K444" i="3"/>
  <c r="I444" i="3"/>
  <c r="H444" i="3"/>
  <c r="G444" i="3"/>
  <c r="F444" i="3"/>
  <c r="E444" i="3"/>
  <c r="D444" i="3"/>
  <c r="C444" i="3"/>
  <c r="B444" i="3"/>
  <c r="P421" i="3"/>
  <c r="O421" i="3"/>
  <c r="N421" i="3"/>
  <c r="M421" i="3"/>
  <c r="L421" i="3"/>
  <c r="K421" i="3"/>
  <c r="I421" i="3"/>
  <c r="H421" i="3"/>
  <c r="G421" i="3"/>
  <c r="F421" i="3"/>
  <c r="E421" i="3"/>
  <c r="D421" i="3"/>
  <c r="C421" i="3"/>
  <c r="B421" i="3"/>
  <c r="P402" i="3"/>
  <c r="O402" i="3"/>
  <c r="N402" i="3"/>
  <c r="M402" i="3"/>
  <c r="L402" i="3"/>
  <c r="K402" i="3"/>
  <c r="I402" i="3"/>
  <c r="H402" i="3"/>
  <c r="G402" i="3"/>
  <c r="F402" i="3"/>
  <c r="E402" i="3"/>
  <c r="D402" i="3"/>
  <c r="C402" i="3"/>
  <c r="B402" i="3"/>
  <c r="P380" i="3"/>
  <c r="O380" i="3"/>
  <c r="N380" i="3"/>
  <c r="M380" i="3"/>
  <c r="L380" i="3"/>
  <c r="K380" i="3"/>
  <c r="I380" i="3"/>
  <c r="H380" i="3"/>
  <c r="G380" i="3"/>
  <c r="F380" i="3"/>
  <c r="E380" i="3"/>
  <c r="D380" i="3"/>
  <c r="C380" i="3"/>
  <c r="B380" i="3"/>
  <c r="Q361" i="3"/>
  <c r="P361" i="3"/>
  <c r="O361" i="3"/>
  <c r="N361" i="3"/>
  <c r="M361" i="3"/>
  <c r="L361" i="3"/>
  <c r="K361" i="3"/>
  <c r="I361" i="3"/>
  <c r="H361" i="3"/>
  <c r="G361" i="3"/>
  <c r="F361" i="3"/>
  <c r="E361" i="3"/>
  <c r="D361" i="3"/>
  <c r="C361" i="3"/>
  <c r="B361" i="3"/>
  <c r="D36" i="11" l="1"/>
  <c r="D37" i="11"/>
  <c r="G87" i="16"/>
  <c r="G69" i="16"/>
  <c r="D70" i="16"/>
  <c r="G70" i="16"/>
  <c r="I37" i="11"/>
  <c r="D6" i="10"/>
  <c r="D7" i="10"/>
  <c r="D8" i="10"/>
  <c r="D69" i="16"/>
  <c r="G76" i="15"/>
  <c r="D87" i="16"/>
  <c r="G77" i="15"/>
  <c r="D94" i="15"/>
  <c r="G94" i="15"/>
  <c r="I42" i="11"/>
  <c r="D46" i="11"/>
  <c r="D48" i="11"/>
  <c r="I69" i="11"/>
  <c r="F50" i="11"/>
  <c r="I46" i="11"/>
  <c r="I63" i="11"/>
  <c r="D40" i="11"/>
  <c r="I40" i="11"/>
  <c r="D67" i="11"/>
  <c r="D41" i="11"/>
  <c r="D68" i="11"/>
  <c r="I55" i="11"/>
  <c r="I56" i="11"/>
  <c r="F44" i="11"/>
  <c r="F71" i="11"/>
  <c r="D6" i="11"/>
  <c r="F38" i="11"/>
  <c r="D57" i="11"/>
  <c r="F65" i="11"/>
  <c r="D7" i="11"/>
  <c r="F8" i="11"/>
  <c r="I6" i="11"/>
  <c r="F59" i="11"/>
  <c r="I67" i="11"/>
  <c r="I7" i="11"/>
  <c r="I48" i="11"/>
  <c r="D61" i="11"/>
  <c r="I5" i="11"/>
  <c r="I61" i="11"/>
  <c r="D62" i="11"/>
  <c r="D55" i="11"/>
  <c r="I5" i="10"/>
  <c r="I8" i="10"/>
  <c r="I7" i="10"/>
  <c r="F9" i="10"/>
  <c r="D225" i="9"/>
  <c r="D224" i="9"/>
  <c r="D223" i="9"/>
  <c r="D218" i="9"/>
  <c r="I222" i="9"/>
  <c r="D217" i="9"/>
  <c r="I230" i="9"/>
  <c r="D216" i="9"/>
  <c r="I229" i="9"/>
  <c r="D214" i="9"/>
  <c r="I226" i="9"/>
  <c r="D213" i="9"/>
  <c r="I224" i="9"/>
  <c r="I218" i="9"/>
  <c r="I223" i="9"/>
  <c r="I217" i="9"/>
  <c r="D243" i="9"/>
  <c r="I216" i="9"/>
  <c r="D242" i="9"/>
  <c r="D241" i="9"/>
  <c r="D222" i="9"/>
  <c r="D240" i="9"/>
  <c r="D230" i="9"/>
  <c r="D239" i="9"/>
  <c r="D227" i="9"/>
  <c r="D238" i="9"/>
  <c r="F231" i="9"/>
  <c r="D226" i="9"/>
  <c r="D237" i="9"/>
  <c r="I236" i="9"/>
  <c r="F220" i="9"/>
  <c r="I215" i="9"/>
  <c r="I228" i="9"/>
  <c r="I244" i="9"/>
  <c r="I214" i="9"/>
  <c r="I227" i="9"/>
  <c r="I243" i="9"/>
  <c r="I242" i="9"/>
  <c r="I212" i="9"/>
  <c r="I241" i="9"/>
  <c r="F245" i="9"/>
  <c r="I239" i="9"/>
  <c r="D211" i="9"/>
  <c r="D229" i="9"/>
  <c r="D236" i="9"/>
  <c r="I238" i="9"/>
  <c r="D219" i="9"/>
  <c r="I237" i="9"/>
  <c r="D215" i="9"/>
  <c r="I211" i="9"/>
  <c r="I219" i="9"/>
  <c r="D250" i="9"/>
  <c r="I248" i="9"/>
  <c r="D255" i="9"/>
  <c r="D254" i="9"/>
  <c r="D253" i="9"/>
  <c r="D252" i="9"/>
  <c r="D251" i="9"/>
  <c r="D249" i="9"/>
  <c r="I256" i="9"/>
  <c r="I255" i="9"/>
  <c r="I253" i="9"/>
  <c r="I254" i="9"/>
  <c r="I252" i="9"/>
  <c r="I251" i="9"/>
  <c r="D248" i="9"/>
  <c r="I250" i="9"/>
  <c r="F257" i="9"/>
  <c r="F90" i="8"/>
  <c r="F53" i="7"/>
  <c r="F96" i="7" l="1"/>
  <c r="C88" i="6" l="1"/>
  <c r="C87" i="6"/>
  <c r="B89" i="6"/>
  <c r="C84" i="7"/>
  <c r="C86" i="7"/>
  <c r="C80" i="7"/>
  <c r="B76" i="8"/>
  <c r="B88" i="6"/>
  <c r="C87" i="7"/>
  <c r="B75" i="8"/>
  <c r="C76" i="8"/>
  <c r="B74" i="8"/>
  <c r="C75" i="8"/>
  <c r="B87" i="7"/>
  <c r="B86" i="7"/>
  <c r="C83" i="7"/>
  <c r="C81" i="7"/>
  <c r="C85" i="7"/>
  <c r="C82" i="7"/>
  <c r="B85" i="7"/>
  <c r="C89" i="6"/>
  <c r="B87" i="6"/>
  <c r="F12" i="13"/>
  <c r="E12" i="13"/>
  <c r="D12" i="13"/>
  <c r="C12" i="13"/>
  <c r="F17" i="11" l="1"/>
  <c r="F18" i="11"/>
  <c r="F19" i="11"/>
  <c r="F16" i="11"/>
  <c r="F11" i="11"/>
  <c r="F12" i="11"/>
  <c r="F13" i="11"/>
  <c r="F10" i="11"/>
  <c r="F14" i="13" l="1"/>
  <c r="E14" i="13"/>
  <c r="D14" i="13"/>
  <c r="C14" i="13"/>
  <c r="H14" i="11"/>
  <c r="C14" i="11"/>
  <c r="D13" i="11" l="1"/>
  <c r="F14" i="11"/>
  <c r="D12" i="11"/>
  <c r="I10" i="11"/>
  <c r="I11" i="11"/>
  <c r="I12" i="11"/>
  <c r="I13" i="11"/>
  <c r="F157" i="5"/>
  <c r="F158" i="5"/>
  <c r="F159" i="5"/>
  <c r="F160" i="5"/>
  <c r="F161" i="5"/>
  <c r="F162" i="5"/>
  <c r="F163" i="5"/>
  <c r="F164" i="5"/>
  <c r="F166" i="5"/>
  <c r="E86" i="23" l="1"/>
  <c r="D86" i="23"/>
  <c r="C86" i="23"/>
  <c r="B86" i="23"/>
  <c r="F86" i="20"/>
  <c r="E86" i="20"/>
  <c r="D86" i="20"/>
  <c r="C86" i="20"/>
  <c r="B86" i="20"/>
  <c r="E85" i="22" l="1"/>
  <c r="D85" i="22"/>
  <c r="C85" i="22"/>
  <c r="B85" i="22"/>
  <c r="E86" i="19"/>
  <c r="D86" i="19"/>
  <c r="C86" i="19"/>
  <c r="B86" i="19"/>
  <c r="Q89" i="18"/>
  <c r="P89" i="18"/>
  <c r="O89" i="18"/>
  <c r="N89" i="18"/>
  <c r="M89" i="18"/>
  <c r="L89" i="18"/>
  <c r="K89" i="18"/>
  <c r="J89" i="18"/>
  <c r="I89" i="18"/>
  <c r="H89" i="18"/>
  <c r="G89" i="18"/>
  <c r="F89" i="18"/>
  <c r="E89" i="18"/>
  <c r="D89" i="18"/>
  <c r="C89" i="18"/>
  <c r="B89" i="18"/>
  <c r="F86" i="16"/>
  <c r="C86" i="16"/>
  <c r="B86" i="16"/>
  <c r="G49" i="16"/>
  <c r="D49" i="16"/>
  <c r="F93" i="15"/>
  <c r="C93" i="15"/>
  <c r="B93" i="15"/>
  <c r="G53" i="15"/>
  <c r="D53" i="15"/>
  <c r="F83" i="25"/>
  <c r="C83" i="25"/>
  <c r="B83" i="25"/>
  <c r="D11" i="11"/>
  <c r="H16" i="10"/>
  <c r="I15" i="10" s="1"/>
  <c r="C16" i="10"/>
  <c r="E89" i="8"/>
  <c r="D89" i="8"/>
  <c r="F48" i="8"/>
  <c r="F89" i="8" s="1"/>
  <c r="B89" i="8"/>
  <c r="E95" i="7"/>
  <c r="D95" i="7"/>
  <c r="B95" i="7"/>
  <c r="G97" i="6"/>
  <c r="F97" i="6"/>
  <c r="E97" i="6"/>
  <c r="D97" i="6"/>
  <c r="C97" i="6"/>
  <c r="B97" i="6"/>
  <c r="U164" i="5"/>
  <c r="T164" i="5"/>
  <c r="R164" i="5"/>
  <c r="Q164" i="5"/>
  <c r="O164" i="5"/>
  <c r="N164" i="5"/>
  <c r="L164" i="5"/>
  <c r="K164" i="5"/>
  <c r="I164" i="5"/>
  <c r="H164" i="5"/>
  <c r="E164" i="5"/>
  <c r="C164" i="5"/>
  <c r="B164" i="5"/>
  <c r="U145" i="5"/>
  <c r="T145" i="5"/>
  <c r="R145" i="5"/>
  <c r="Q145" i="5"/>
  <c r="O145" i="5"/>
  <c r="N145" i="5"/>
  <c r="L145" i="5"/>
  <c r="K145" i="5"/>
  <c r="I145" i="5"/>
  <c r="H145" i="5"/>
  <c r="F145" i="5"/>
  <c r="E145" i="5"/>
  <c r="C145" i="5"/>
  <c r="B145" i="5"/>
  <c r="L181" i="4"/>
  <c r="K181" i="4"/>
  <c r="J181" i="4"/>
  <c r="I181" i="4"/>
  <c r="H181" i="4"/>
  <c r="G181" i="4"/>
  <c r="F181" i="4"/>
  <c r="E181" i="4"/>
  <c r="D181" i="4"/>
  <c r="C181" i="4"/>
  <c r="B181" i="4"/>
  <c r="L160" i="4"/>
  <c r="K160" i="4"/>
  <c r="J160" i="4"/>
  <c r="I160" i="4"/>
  <c r="H160" i="4"/>
  <c r="G160" i="4"/>
  <c r="F160" i="4"/>
  <c r="E160" i="4"/>
  <c r="D160" i="4"/>
  <c r="C160" i="4"/>
  <c r="B160" i="4"/>
  <c r="P462" i="3"/>
  <c r="O462" i="3"/>
  <c r="N462" i="3"/>
  <c r="M462" i="3"/>
  <c r="L462" i="3"/>
  <c r="K462" i="3"/>
  <c r="I462" i="3"/>
  <c r="H462" i="3"/>
  <c r="G462" i="3"/>
  <c r="F462" i="3"/>
  <c r="E462" i="3"/>
  <c r="D462" i="3"/>
  <c r="C462" i="3"/>
  <c r="B462" i="3"/>
  <c r="P443" i="3"/>
  <c r="O443" i="3"/>
  <c r="N443" i="3"/>
  <c r="M443" i="3"/>
  <c r="L443" i="3"/>
  <c r="K443" i="3"/>
  <c r="I443" i="3"/>
  <c r="H443" i="3"/>
  <c r="G443" i="3"/>
  <c r="F443" i="3"/>
  <c r="E443" i="3"/>
  <c r="D443" i="3"/>
  <c r="C443" i="3"/>
  <c r="B443" i="3"/>
  <c r="P420" i="3"/>
  <c r="O420" i="3"/>
  <c r="N420" i="3"/>
  <c r="M420" i="3"/>
  <c r="L420" i="3"/>
  <c r="K420" i="3"/>
  <c r="I420" i="3"/>
  <c r="H420" i="3"/>
  <c r="G420" i="3"/>
  <c r="F420" i="3"/>
  <c r="E420" i="3"/>
  <c r="D420" i="3"/>
  <c r="C420" i="3"/>
  <c r="B420" i="3"/>
  <c r="P401" i="3"/>
  <c r="O401" i="3"/>
  <c r="N401" i="3"/>
  <c r="M401" i="3"/>
  <c r="L401" i="3"/>
  <c r="K401" i="3"/>
  <c r="I401" i="3"/>
  <c r="H401" i="3"/>
  <c r="G401" i="3"/>
  <c r="F401" i="3"/>
  <c r="E401" i="3"/>
  <c r="D401" i="3"/>
  <c r="C401" i="3"/>
  <c r="B401" i="3"/>
  <c r="P379" i="3"/>
  <c r="O379" i="3"/>
  <c r="N379" i="3"/>
  <c r="M379" i="3"/>
  <c r="L379" i="3"/>
  <c r="K379" i="3"/>
  <c r="I379" i="3"/>
  <c r="H379" i="3"/>
  <c r="G379" i="3"/>
  <c r="F379" i="3"/>
  <c r="E379" i="3"/>
  <c r="D379" i="3"/>
  <c r="C379" i="3"/>
  <c r="B379" i="3"/>
  <c r="Q360" i="3"/>
  <c r="P360" i="3"/>
  <c r="O360" i="3"/>
  <c r="N360" i="3"/>
  <c r="M360" i="3"/>
  <c r="L360" i="3"/>
  <c r="K360" i="3"/>
  <c r="I360" i="3"/>
  <c r="H360" i="3"/>
  <c r="G360" i="3"/>
  <c r="F360" i="3"/>
  <c r="E360" i="3"/>
  <c r="D360" i="3"/>
  <c r="C360" i="3"/>
  <c r="B360" i="3"/>
  <c r="D13" i="10" l="1"/>
  <c r="D14" i="10"/>
  <c r="D15" i="10"/>
  <c r="D12" i="10"/>
  <c r="D86" i="16"/>
  <c r="G86" i="16"/>
  <c r="G93" i="15"/>
  <c r="D93" i="15"/>
  <c r="I14" i="10"/>
  <c r="I12" i="10"/>
  <c r="I13" i="10"/>
  <c r="F16" i="10"/>
  <c r="C89" i="8"/>
  <c r="D10" i="11"/>
  <c r="F24" i="13"/>
  <c r="E24" i="13"/>
  <c r="D24" i="13"/>
  <c r="C24" i="13"/>
  <c r="F23" i="13"/>
  <c r="E23" i="13"/>
  <c r="D23" i="13"/>
  <c r="C23" i="13"/>
  <c r="F19" i="13"/>
  <c r="E19" i="13"/>
  <c r="D19" i="13"/>
  <c r="C19" i="13"/>
  <c r="F18" i="13"/>
  <c r="E18" i="13"/>
  <c r="D18" i="13"/>
  <c r="C18" i="13"/>
  <c r="F17" i="13"/>
  <c r="E17" i="13"/>
  <c r="D17" i="13"/>
  <c r="C17" i="13"/>
  <c r="F16" i="13"/>
  <c r="E16" i="13"/>
  <c r="D16" i="13"/>
  <c r="C16" i="13"/>
  <c r="F6" i="13"/>
  <c r="E6" i="13"/>
  <c r="D6" i="13"/>
  <c r="C6" i="13"/>
  <c r="F5" i="13"/>
  <c r="E5" i="13"/>
  <c r="D5" i="13"/>
  <c r="C5" i="13"/>
  <c r="F4" i="13"/>
  <c r="E4" i="13"/>
  <c r="D4" i="13"/>
  <c r="C4" i="13"/>
  <c r="E86" i="8" l="1"/>
  <c r="E87" i="8"/>
  <c r="E88" i="8"/>
  <c r="E91" i="8"/>
  <c r="D86" i="8"/>
  <c r="D87" i="8"/>
  <c r="D88" i="8"/>
  <c r="D91" i="8"/>
  <c r="C459" i="3" l="1"/>
  <c r="D459" i="3"/>
  <c r="E459" i="3"/>
  <c r="F459" i="3"/>
  <c r="G459" i="3"/>
  <c r="H459" i="3"/>
  <c r="I459" i="3"/>
  <c r="K459" i="3"/>
  <c r="L459" i="3"/>
  <c r="M459" i="3"/>
  <c r="N459" i="3"/>
  <c r="O459" i="3"/>
  <c r="P459" i="3"/>
  <c r="C460" i="3"/>
  <c r="D460" i="3"/>
  <c r="E460" i="3"/>
  <c r="F460" i="3"/>
  <c r="G460" i="3"/>
  <c r="H460" i="3"/>
  <c r="I460" i="3"/>
  <c r="K460" i="3"/>
  <c r="L460" i="3"/>
  <c r="M460" i="3"/>
  <c r="N460" i="3"/>
  <c r="O460" i="3"/>
  <c r="P460" i="3"/>
  <c r="C461" i="3"/>
  <c r="D461" i="3"/>
  <c r="E461" i="3"/>
  <c r="F461" i="3"/>
  <c r="G461" i="3"/>
  <c r="H461" i="3"/>
  <c r="I461" i="3"/>
  <c r="K461" i="3"/>
  <c r="L461" i="3"/>
  <c r="M461" i="3"/>
  <c r="N461" i="3"/>
  <c r="O461" i="3"/>
  <c r="P461" i="3"/>
  <c r="C464" i="3"/>
  <c r="D464" i="3"/>
  <c r="E464" i="3"/>
  <c r="F464" i="3"/>
  <c r="G464" i="3"/>
  <c r="H464" i="3"/>
  <c r="I464" i="3"/>
  <c r="K464" i="3"/>
  <c r="L464" i="3"/>
  <c r="M464" i="3"/>
  <c r="N464" i="3"/>
  <c r="O464" i="3"/>
  <c r="P464" i="3"/>
  <c r="B460" i="3"/>
  <c r="B461" i="3"/>
  <c r="B464" i="3"/>
  <c r="B91" i="8" l="1"/>
  <c r="A93" i="8"/>
  <c r="A94" i="8"/>
  <c r="A95" i="8"/>
  <c r="A96" i="8"/>
  <c r="A97" i="8"/>
  <c r="A98" i="8"/>
  <c r="A99" i="8"/>
  <c r="A100" i="8"/>
  <c r="A101" i="8"/>
  <c r="E94" i="7"/>
  <c r="D94" i="7"/>
  <c r="E96" i="6"/>
  <c r="D96" i="6"/>
  <c r="E85" i="23"/>
  <c r="D85" i="23"/>
  <c r="C85" i="23"/>
  <c r="B85" i="23"/>
  <c r="E84" i="22"/>
  <c r="D84" i="22"/>
  <c r="C84" i="22"/>
  <c r="B84" i="22"/>
  <c r="F85" i="20"/>
  <c r="E85" i="20"/>
  <c r="D85" i="20"/>
  <c r="C85" i="20"/>
  <c r="B85" i="20"/>
  <c r="E85" i="19"/>
  <c r="D85" i="19"/>
  <c r="C85" i="19"/>
  <c r="B85" i="19"/>
  <c r="Q88" i="18"/>
  <c r="P88" i="18"/>
  <c r="O88" i="18"/>
  <c r="N88" i="18"/>
  <c r="M88" i="18"/>
  <c r="L88" i="18"/>
  <c r="K88" i="18"/>
  <c r="J88" i="18"/>
  <c r="I88" i="18"/>
  <c r="H88" i="18"/>
  <c r="G88" i="18"/>
  <c r="F88" i="18"/>
  <c r="E88" i="18"/>
  <c r="D88" i="18"/>
  <c r="C88" i="18"/>
  <c r="B88" i="18"/>
  <c r="R49" i="18"/>
  <c r="S49" i="18" s="1"/>
  <c r="F85" i="16"/>
  <c r="C85" i="16"/>
  <c r="B85" i="16"/>
  <c r="G48" i="16"/>
  <c r="D48" i="16"/>
  <c r="F92" i="15"/>
  <c r="C92" i="15"/>
  <c r="B92" i="15"/>
  <c r="G52" i="15"/>
  <c r="D52" i="15"/>
  <c r="F82" i="25"/>
  <c r="F85" i="25"/>
  <c r="C81" i="25"/>
  <c r="C82" i="25"/>
  <c r="C85" i="25"/>
  <c r="B81" i="25"/>
  <c r="B82" i="25"/>
  <c r="B85" i="25"/>
  <c r="G48" i="25"/>
  <c r="D48" i="25"/>
  <c r="H20" i="11"/>
  <c r="C20" i="11"/>
  <c r="C73" i="10"/>
  <c r="D69" i="10" s="1"/>
  <c r="H73" i="10"/>
  <c r="I69" i="10" s="1"/>
  <c r="H23" i="10"/>
  <c r="I21" i="10" s="1"/>
  <c r="C23" i="10"/>
  <c r="U163" i="5"/>
  <c r="T163" i="5"/>
  <c r="R163" i="5"/>
  <c r="Q163" i="5"/>
  <c r="O163" i="5"/>
  <c r="N163" i="5"/>
  <c r="L163" i="5"/>
  <c r="K163" i="5"/>
  <c r="I163" i="5"/>
  <c r="H163" i="5"/>
  <c r="E163" i="5"/>
  <c r="C163" i="5"/>
  <c r="B163" i="5"/>
  <c r="U144" i="5"/>
  <c r="T144" i="5"/>
  <c r="R144" i="5"/>
  <c r="Q144" i="5"/>
  <c r="O144" i="5"/>
  <c r="N144" i="5"/>
  <c r="L144" i="5"/>
  <c r="K144" i="5"/>
  <c r="I144" i="5"/>
  <c r="H144" i="5"/>
  <c r="F144" i="5"/>
  <c r="E144" i="5"/>
  <c r="C144" i="5"/>
  <c r="B144" i="5"/>
  <c r="L180" i="4"/>
  <c r="K180" i="4"/>
  <c r="J180" i="4"/>
  <c r="I180" i="4"/>
  <c r="H180" i="4"/>
  <c r="G180" i="4"/>
  <c r="F180" i="4"/>
  <c r="E180" i="4"/>
  <c r="D180" i="4"/>
  <c r="C180" i="4"/>
  <c r="B180" i="4"/>
  <c r="L159" i="4"/>
  <c r="K159" i="4"/>
  <c r="J159" i="4"/>
  <c r="I159" i="4"/>
  <c r="H159" i="4"/>
  <c r="G159" i="4"/>
  <c r="F159" i="4"/>
  <c r="E159" i="4"/>
  <c r="D159" i="4"/>
  <c r="C159" i="4"/>
  <c r="B159" i="4"/>
  <c r="P442" i="3"/>
  <c r="O442" i="3"/>
  <c r="N442" i="3"/>
  <c r="M442" i="3"/>
  <c r="L442" i="3"/>
  <c r="K442" i="3"/>
  <c r="I442" i="3"/>
  <c r="H442" i="3"/>
  <c r="G442" i="3"/>
  <c r="F442" i="3"/>
  <c r="E442" i="3"/>
  <c r="D442" i="3"/>
  <c r="C442" i="3"/>
  <c r="B442" i="3"/>
  <c r="P419" i="3"/>
  <c r="O419" i="3"/>
  <c r="N419" i="3"/>
  <c r="M419" i="3"/>
  <c r="L419" i="3"/>
  <c r="K419" i="3"/>
  <c r="I419" i="3"/>
  <c r="H419" i="3"/>
  <c r="G419" i="3"/>
  <c r="F419" i="3"/>
  <c r="E419" i="3"/>
  <c r="D419" i="3"/>
  <c r="C419" i="3"/>
  <c r="B419" i="3"/>
  <c r="P400" i="3"/>
  <c r="O400" i="3"/>
  <c r="N400" i="3"/>
  <c r="M400" i="3"/>
  <c r="L400" i="3"/>
  <c r="K400" i="3"/>
  <c r="I400" i="3"/>
  <c r="H400" i="3"/>
  <c r="G400" i="3"/>
  <c r="F400" i="3"/>
  <c r="E400" i="3"/>
  <c r="D400" i="3"/>
  <c r="C400" i="3"/>
  <c r="B400" i="3"/>
  <c r="P378" i="3"/>
  <c r="O378" i="3"/>
  <c r="N378" i="3"/>
  <c r="M378" i="3"/>
  <c r="L378" i="3"/>
  <c r="K378" i="3"/>
  <c r="I378" i="3"/>
  <c r="H378" i="3"/>
  <c r="G378" i="3"/>
  <c r="F378" i="3"/>
  <c r="E378" i="3"/>
  <c r="D378" i="3"/>
  <c r="C378" i="3"/>
  <c r="B378" i="3"/>
  <c r="Q359" i="3"/>
  <c r="P359" i="3"/>
  <c r="O359" i="3"/>
  <c r="N359" i="3"/>
  <c r="M359" i="3"/>
  <c r="L359" i="3"/>
  <c r="K359" i="3"/>
  <c r="I359" i="3"/>
  <c r="H359" i="3"/>
  <c r="G359" i="3"/>
  <c r="F359" i="3"/>
  <c r="E359" i="3"/>
  <c r="D359" i="3"/>
  <c r="C359" i="3"/>
  <c r="B359" i="3"/>
  <c r="D20" i="10" l="1"/>
  <c r="D19" i="10"/>
  <c r="D21" i="10"/>
  <c r="D22" i="10"/>
  <c r="G82" i="25"/>
  <c r="D85" i="16"/>
  <c r="G85" i="16"/>
  <c r="D82" i="25"/>
  <c r="D92" i="15"/>
  <c r="G92" i="15"/>
  <c r="D17" i="11"/>
  <c r="D18" i="11"/>
  <c r="D19" i="11"/>
  <c r="D16" i="11"/>
  <c r="I19" i="11"/>
  <c r="I18" i="11"/>
  <c r="I17" i="11"/>
  <c r="I16" i="11"/>
  <c r="F20" i="11"/>
  <c r="C91" i="8"/>
  <c r="F50" i="8"/>
  <c r="I71" i="10"/>
  <c r="I20" i="10"/>
  <c r="I72" i="10"/>
  <c r="D72" i="10"/>
  <c r="D71" i="10"/>
  <c r="I70" i="10"/>
  <c r="D70" i="10"/>
  <c r="F73" i="10"/>
  <c r="F23" i="10"/>
  <c r="I22" i="10"/>
  <c r="I19" i="10"/>
  <c r="B88" i="8" l="1"/>
  <c r="B87" i="8"/>
  <c r="F47" i="8" l="1"/>
  <c r="C88" i="8"/>
  <c r="C94" i="7"/>
  <c r="F51" i="7"/>
  <c r="F65" i="6"/>
  <c r="C96" i="6"/>
  <c r="F88" i="8" l="1"/>
  <c r="F94" i="7"/>
  <c r="F96" i="6"/>
  <c r="B96" i="6" l="1"/>
  <c r="B94" i="7" l="1"/>
  <c r="F24" i="11" l="1"/>
  <c r="F23" i="11"/>
  <c r="C86" i="8" l="1"/>
  <c r="C87" i="8"/>
  <c r="F91" i="8" l="1"/>
  <c r="R48" i="18"/>
  <c r="F48" i="9"/>
  <c r="F85" i="10" l="1"/>
  <c r="H83" i="10"/>
  <c r="C83" i="10"/>
  <c r="D82" i="10" s="1"/>
  <c r="F78" i="10"/>
  <c r="C90" i="10"/>
  <c r="D89" i="10" s="1"/>
  <c r="H90" i="10"/>
  <c r="F66" i="10"/>
  <c r="F63" i="10"/>
  <c r="H61" i="10"/>
  <c r="C61" i="10"/>
  <c r="D60" i="10" s="1"/>
  <c r="F60" i="10"/>
  <c r="F57" i="10"/>
  <c r="H54" i="10"/>
  <c r="C54" i="10"/>
  <c r="D49" i="10" s="1"/>
  <c r="F53" i="10"/>
  <c r="F49" i="10"/>
  <c r="H47" i="10"/>
  <c r="C47" i="10"/>
  <c r="D44" i="10" s="1"/>
  <c r="F46" i="10"/>
  <c r="H37" i="10"/>
  <c r="I33" i="10" s="1"/>
  <c r="C37" i="10"/>
  <c r="F36" i="10"/>
  <c r="F33" i="10"/>
  <c r="D79" i="10" l="1"/>
  <c r="D80" i="10"/>
  <c r="F83" i="10"/>
  <c r="F47" i="10"/>
  <c r="D58" i="10"/>
  <c r="D50" i="10"/>
  <c r="D51" i="10"/>
  <c r="D53" i="10"/>
  <c r="F61" i="10"/>
  <c r="F54" i="10"/>
  <c r="D78" i="10"/>
  <c r="D35" i="10"/>
  <c r="D36" i="10"/>
  <c r="D33" i="10"/>
  <c r="D34" i="10"/>
  <c r="D56" i="10"/>
  <c r="F90" i="10"/>
  <c r="D85" i="10"/>
  <c r="D86" i="10"/>
  <c r="D81" i="10"/>
  <c r="D87" i="10"/>
  <c r="D88" i="10"/>
  <c r="F37" i="10"/>
  <c r="D52" i="10"/>
  <c r="D45" i="10"/>
  <c r="D46" i="10"/>
  <c r="D57" i="10"/>
  <c r="D59" i="10"/>
  <c r="D43" i="10"/>
  <c r="B86" i="8" l="1"/>
  <c r="B93" i="7"/>
  <c r="E93" i="7"/>
  <c r="D93" i="7"/>
  <c r="E95" i="6"/>
  <c r="D95" i="6"/>
  <c r="E84" i="23"/>
  <c r="D84" i="23"/>
  <c r="C84" i="23"/>
  <c r="B84" i="23"/>
  <c r="E83" i="22"/>
  <c r="D83" i="22"/>
  <c r="C83" i="22"/>
  <c r="B83" i="22"/>
  <c r="F84" i="20"/>
  <c r="E84" i="20"/>
  <c r="D84" i="20"/>
  <c r="C84" i="20"/>
  <c r="B84" i="20"/>
  <c r="E84" i="19"/>
  <c r="D84" i="19"/>
  <c r="C84" i="19"/>
  <c r="B84" i="19"/>
  <c r="Q87" i="18"/>
  <c r="P87" i="18"/>
  <c r="O87" i="18"/>
  <c r="N87" i="18"/>
  <c r="M87" i="18"/>
  <c r="L87" i="18"/>
  <c r="K87" i="18"/>
  <c r="J87" i="18"/>
  <c r="I87" i="18"/>
  <c r="H87" i="18"/>
  <c r="G87" i="18"/>
  <c r="F87" i="18"/>
  <c r="E87" i="18"/>
  <c r="D87" i="18"/>
  <c r="C87" i="18"/>
  <c r="B87" i="18"/>
  <c r="S48" i="18"/>
  <c r="F84" i="16"/>
  <c r="C84" i="16"/>
  <c r="B84" i="16"/>
  <c r="G47" i="16"/>
  <c r="D47" i="16"/>
  <c r="F91" i="15"/>
  <c r="C91" i="15"/>
  <c r="B91" i="15"/>
  <c r="G51" i="15"/>
  <c r="D51" i="15"/>
  <c r="F81" i="25"/>
  <c r="D81" i="25"/>
  <c r="G47" i="25"/>
  <c r="D47" i="25"/>
  <c r="H26" i="11"/>
  <c r="C26" i="11"/>
  <c r="H30" i="10"/>
  <c r="C30" i="10"/>
  <c r="H46" i="9"/>
  <c r="C46" i="9"/>
  <c r="F45" i="9"/>
  <c r="F44" i="9"/>
  <c r="F43" i="9"/>
  <c r="F42" i="9"/>
  <c r="F41" i="9"/>
  <c r="F40" i="9"/>
  <c r="F39" i="9"/>
  <c r="F38" i="9"/>
  <c r="F37" i="9"/>
  <c r="U162" i="5"/>
  <c r="T162" i="5"/>
  <c r="R162" i="5"/>
  <c r="Q162" i="5"/>
  <c r="O162" i="5"/>
  <c r="N162" i="5"/>
  <c r="L162" i="5"/>
  <c r="K162" i="5"/>
  <c r="I162" i="5"/>
  <c r="H162" i="5"/>
  <c r="E162" i="5"/>
  <c r="C162" i="5"/>
  <c r="B162" i="5"/>
  <c r="U143" i="5"/>
  <c r="T143" i="5"/>
  <c r="R143" i="5"/>
  <c r="Q143" i="5"/>
  <c r="O143" i="5"/>
  <c r="N143" i="5"/>
  <c r="L143" i="5"/>
  <c r="K143" i="5"/>
  <c r="I143" i="5"/>
  <c r="H143" i="5"/>
  <c r="F143" i="5"/>
  <c r="E143" i="5"/>
  <c r="C143" i="5"/>
  <c r="B143" i="5"/>
  <c r="L179" i="4"/>
  <c r="K179" i="4"/>
  <c r="J179" i="4"/>
  <c r="I179" i="4"/>
  <c r="H179" i="4"/>
  <c r="G179" i="4"/>
  <c r="F179" i="4"/>
  <c r="E179" i="4"/>
  <c r="D179" i="4"/>
  <c r="C179" i="4"/>
  <c r="B179" i="4"/>
  <c r="L158" i="4"/>
  <c r="K158" i="4"/>
  <c r="J158" i="4"/>
  <c r="I158" i="4"/>
  <c r="H158" i="4"/>
  <c r="G158" i="4"/>
  <c r="F158" i="4"/>
  <c r="E158" i="4"/>
  <c r="D158" i="4"/>
  <c r="C158" i="4"/>
  <c r="B158" i="4"/>
  <c r="P441" i="3"/>
  <c r="O441" i="3"/>
  <c r="N441" i="3"/>
  <c r="M441" i="3"/>
  <c r="L441" i="3"/>
  <c r="K441" i="3"/>
  <c r="I441" i="3"/>
  <c r="H441" i="3"/>
  <c r="G441" i="3"/>
  <c r="F441" i="3"/>
  <c r="E441" i="3"/>
  <c r="D441" i="3"/>
  <c r="C441" i="3"/>
  <c r="B441" i="3"/>
  <c r="P418" i="3"/>
  <c r="O418" i="3"/>
  <c r="N418" i="3"/>
  <c r="M418" i="3"/>
  <c r="L418" i="3"/>
  <c r="K418" i="3"/>
  <c r="I418" i="3"/>
  <c r="H418" i="3"/>
  <c r="G418" i="3"/>
  <c r="F418" i="3"/>
  <c r="E418" i="3"/>
  <c r="D418" i="3"/>
  <c r="C418" i="3"/>
  <c r="B418" i="3"/>
  <c r="P399" i="3"/>
  <c r="O399" i="3"/>
  <c r="N399" i="3"/>
  <c r="M399" i="3"/>
  <c r="L399" i="3"/>
  <c r="K399" i="3"/>
  <c r="I399" i="3"/>
  <c r="H399" i="3"/>
  <c r="G399" i="3"/>
  <c r="F399" i="3"/>
  <c r="E399" i="3"/>
  <c r="D399" i="3"/>
  <c r="C399" i="3"/>
  <c r="B399" i="3"/>
  <c r="P377" i="3"/>
  <c r="O377" i="3"/>
  <c r="N377" i="3"/>
  <c r="M377" i="3"/>
  <c r="L377" i="3"/>
  <c r="K377" i="3"/>
  <c r="I377" i="3"/>
  <c r="H377" i="3"/>
  <c r="G377" i="3"/>
  <c r="F377" i="3"/>
  <c r="E377" i="3"/>
  <c r="D377" i="3"/>
  <c r="C377" i="3"/>
  <c r="B377" i="3"/>
  <c r="Q358" i="3"/>
  <c r="P358" i="3"/>
  <c r="O358" i="3"/>
  <c r="N358" i="3"/>
  <c r="M358" i="3"/>
  <c r="L358" i="3"/>
  <c r="K358" i="3"/>
  <c r="I358" i="3"/>
  <c r="H358" i="3"/>
  <c r="G358" i="3"/>
  <c r="F358" i="3"/>
  <c r="E358" i="3"/>
  <c r="D358" i="3"/>
  <c r="C358" i="3"/>
  <c r="B358" i="3"/>
  <c r="D84" i="16" l="1"/>
  <c r="D91" i="15"/>
  <c r="G84" i="16"/>
  <c r="G81" i="25"/>
  <c r="D24" i="11"/>
  <c r="D23" i="11"/>
  <c r="D27" i="10"/>
  <c r="D28" i="10"/>
  <c r="D29" i="10"/>
  <c r="D26" i="10"/>
  <c r="I29" i="10"/>
  <c r="I28" i="10"/>
  <c r="I26" i="10"/>
  <c r="I27" i="10"/>
  <c r="D39" i="9"/>
  <c r="D38" i="9"/>
  <c r="D40" i="9"/>
  <c r="D41" i="9"/>
  <c r="D42" i="9"/>
  <c r="D45" i="9"/>
  <c r="D43" i="9"/>
  <c r="D44" i="9"/>
  <c r="D37" i="9"/>
  <c r="I39" i="9"/>
  <c r="I41" i="9"/>
  <c r="I43" i="9"/>
  <c r="I44" i="9"/>
  <c r="I40" i="9"/>
  <c r="I37" i="9"/>
  <c r="I45" i="9"/>
  <c r="I42" i="9"/>
  <c r="I38" i="9"/>
  <c r="G91" i="15"/>
  <c r="F26" i="11"/>
  <c r="F30" i="10"/>
  <c r="F46" i="9"/>
  <c r="F46" i="8" l="1"/>
  <c r="F50" i="7"/>
  <c r="C93" i="7"/>
  <c r="C95" i="6"/>
  <c r="F64" i="6"/>
  <c r="F87" i="8" l="1"/>
  <c r="F93" i="7"/>
  <c r="F95" i="6"/>
  <c r="B95" i="6" l="1"/>
  <c r="F63" i="6" l="1"/>
  <c r="F49" i="7" l="1"/>
  <c r="F71" i="25" l="1"/>
  <c r="F72" i="25"/>
  <c r="F73" i="25"/>
  <c r="F74" i="25"/>
  <c r="F75" i="25"/>
  <c r="F76" i="25"/>
  <c r="F77" i="25"/>
  <c r="F78" i="25"/>
  <c r="F79" i="25"/>
  <c r="F80" i="25"/>
  <c r="C13" i="13" l="1"/>
  <c r="D13" i="13"/>
  <c r="E13" i="13"/>
  <c r="F13" i="13"/>
  <c r="F28" i="11"/>
  <c r="B88" i="19" l="1"/>
  <c r="C88" i="19"/>
  <c r="D88" i="19"/>
  <c r="E88" i="19"/>
  <c r="A90" i="23"/>
  <c r="A89" i="23"/>
  <c r="B74" i="23"/>
  <c r="C74" i="23"/>
  <c r="D74" i="23"/>
  <c r="E74" i="23"/>
  <c r="B75" i="23"/>
  <c r="C75" i="23"/>
  <c r="D75" i="23"/>
  <c r="E75" i="23"/>
  <c r="C76" i="23"/>
  <c r="D76" i="23"/>
  <c r="E76" i="23"/>
  <c r="C77" i="23"/>
  <c r="D77" i="23"/>
  <c r="E77" i="23"/>
  <c r="C78" i="23"/>
  <c r="D78" i="23"/>
  <c r="E78" i="23"/>
  <c r="C79" i="23"/>
  <c r="D79" i="23"/>
  <c r="E79" i="23"/>
  <c r="B80" i="23"/>
  <c r="C80" i="23"/>
  <c r="D80" i="23"/>
  <c r="E80" i="23"/>
  <c r="B81" i="23"/>
  <c r="C81" i="23"/>
  <c r="D81" i="23"/>
  <c r="E81" i="23"/>
  <c r="B82" i="23"/>
  <c r="C82" i="23"/>
  <c r="D82" i="23"/>
  <c r="E82" i="23"/>
  <c r="B83" i="23"/>
  <c r="C83" i="23"/>
  <c r="D83" i="23"/>
  <c r="E83" i="23"/>
  <c r="B88" i="23"/>
  <c r="C88" i="23"/>
  <c r="D88" i="23"/>
  <c r="E88" i="23"/>
  <c r="C67" i="23"/>
  <c r="D67" i="23"/>
  <c r="E67" i="23"/>
  <c r="C68" i="23"/>
  <c r="D68" i="23"/>
  <c r="E68" i="23"/>
  <c r="B68" i="23"/>
  <c r="B67" i="23"/>
  <c r="A90" i="22"/>
  <c r="A88" i="22"/>
  <c r="B73" i="22"/>
  <c r="C73" i="22"/>
  <c r="D73" i="22"/>
  <c r="E73" i="22"/>
  <c r="B74" i="22"/>
  <c r="C74" i="22"/>
  <c r="D74" i="22"/>
  <c r="E74" i="22"/>
  <c r="B75" i="22"/>
  <c r="C75" i="22"/>
  <c r="D75" i="22"/>
  <c r="E75" i="22"/>
  <c r="B76" i="22"/>
  <c r="C76" i="22"/>
  <c r="D76" i="22"/>
  <c r="E76" i="22"/>
  <c r="B77" i="22"/>
  <c r="C77" i="22"/>
  <c r="D77" i="22"/>
  <c r="E77" i="22"/>
  <c r="B78" i="22"/>
  <c r="C78" i="22"/>
  <c r="D78" i="22"/>
  <c r="E78" i="22"/>
  <c r="B79" i="22"/>
  <c r="C79" i="22"/>
  <c r="D79" i="22"/>
  <c r="E79" i="22"/>
  <c r="B80" i="22"/>
  <c r="C80" i="22"/>
  <c r="D80" i="22"/>
  <c r="E80" i="22"/>
  <c r="B81" i="22"/>
  <c r="C81" i="22"/>
  <c r="D81" i="22"/>
  <c r="E81" i="22"/>
  <c r="B82" i="22"/>
  <c r="C82" i="22"/>
  <c r="D82" i="22"/>
  <c r="E82" i="22"/>
  <c r="B87" i="22"/>
  <c r="C87" i="22"/>
  <c r="D87" i="22"/>
  <c r="E87" i="22"/>
  <c r="C67" i="22"/>
  <c r="D67" i="22"/>
  <c r="E67" i="22"/>
  <c r="B67" i="22"/>
  <c r="F83" i="20"/>
  <c r="E83" i="20"/>
  <c r="D83" i="20"/>
  <c r="C83" i="20"/>
  <c r="B83" i="20"/>
  <c r="A90" i="20"/>
  <c r="A89" i="20"/>
  <c r="F77" i="20"/>
  <c r="B78" i="20"/>
  <c r="C78" i="20"/>
  <c r="D78" i="20"/>
  <c r="E78" i="20"/>
  <c r="F78" i="20"/>
  <c r="B79" i="20"/>
  <c r="C79" i="20"/>
  <c r="D79" i="20"/>
  <c r="E79" i="20"/>
  <c r="F79" i="20"/>
  <c r="E80" i="20"/>
  <c r="B81" i="20"/>
  <c r="C81" i="20"/>
  <c r="D81" i="20"/>
  <c r="E81" i="20"/>
  <c r="F81" i="20"/>
  <c r="B82" i="20"/>
  <c r="C82" i="20"/>
  <c r="D82" i="20"/>
  <c r="E82" i="20"/>
  <c r="F82" i="20"/>
  <c r="B88" i="20"/>
  <c r="C88" i="20"/>
  <c r="D88" i="20"/>
  <c r="E88" i="20"/>
  <c r="F88" i="20"/>
  <c r="C67" i="20"/>
  <c r="D67" i="20"/>
  <c r="E67" i="20"/>
  <c r="F67" i="20"/>
  <c r="C68" i="20"/>
  <c r="D68" i="20"/>
  <c r="E68" i="20"/>
  <c r="F68" i="20"/>
  <c r="B68" i="20"/>
  <c r="B67" i="20"/>
  <c r="B74" i="19"/>
  <c r="C74" i="19"/>
  <c r="D74" i="19"/>
  <c r="E74" i="19"/>
  <c r="B75" i="19"/>
  <c r="C75" i="19"/>
  <c r="D75" i="19"/>
  <c r="E75" i="19"/>
  <c r="B76" i="19"/>
  <c r="C76" i="19"/>
  <c r="D76" i="19"/>
  <c r="E76" i="19"/>
  <c r="B77" i="19"/>
  <c r="C77" i="19"/>
  <c r="D77" i="19"/>
  <c r="E77" i="19"/>
  <c r="B78" i="19"/>
  <c r="C78" i="19"/>
  <c r="D78" i="19"/>
  <c r="E78" i="19"/>
  <c r="B79" i="19"/>
  <c r="C79" i="19"/>
  <c r="D79" i="19"/>
  <c r="E79" i="19"/>
  <c r="B80" i="19"/>
  <c r="C80" i="19"/>
  <c r="D80" i="19"/>
  <c r="E80" i="19"/>
  <c r="B81" i="19"/>
  <c r="C81" i="19"/>
  <c r="D81" i="19"/>
  <c r="E81" i="19"/>
  <c r="B82" i="19"/>
  <c r="C82" i="19"/>
  <c r="D82" i="19"/>
  <c r="E82" i="19"/>
  <c r="B83" i="19"/>
  <c r="C83" i="19"/>
  <c r="D83" i="19"/>
  <c r="E83" i="19"/>
  <c r="C67" i="19"/>
  <c r="D67" i="19"/>
  <c r="E67" i="19"/>
  <c r="C68" i="19"/>
  <c r="D68" i="19"/>
  <c r="E68" i="19"/>
  <c r="B68" i="19"/>
  <c r="B67" i="19"/>
  <c r="Q86" i="18"/>
  <c r="P86" i="18"/>
  <c r="O86" i="18"/>
  <c r="N86" i="18"/>
  <c r="M86" i="18"/>
  <c r="L86" i="18"/>
  <c r="K86" i="18"/>
  <c r="J86" i="18"/>
  <c r="I86" i="18"/>
  <c r="H86" i="18"/>
  <c r="G86" i="18"/>
  <c r="F86" i="18"/>
  <c r="E86" i="18"/>
  <c r="D86" i="18"/>
  <c r="C86" i="18"/>
  <c r="B86" i="18"/>
  <c r="R47" i="18"/>
  <c r="S47" i="18" s="1"/>
  <c r="A90" i="16"/>
  <c r="A89" i="16"/>
  <c r="B74" i="16"/>
  <c r="C74" i="16"/>
  <c r="B75" i="16"/>
  <c r="C75" i="16"/>
  <c r="B76" i="16"/>
  <c r="C76" i="16"/>
  <c r="B77" i="16"/>
  <c r="C77" i="16"/>
  <c r="B78" i="16"/>
  <c r="C78" i="16"/>
  <c r="B79" i="16"/>
  <c r="C79" i="16"/>
  <c r="B80" i="16"/>
  <c r="C80" i="16"/>
  <c r="B81" i="16"/>
  <c r="C81" i="16"/>
  <c r="B82" i="16"/>
  <c r="C82" i="16"/>
  <c r="B83" i="16"/>
  <c r="C83" i="16"/>
  <c r="B88" i="16"/>
  <c r="C88" i="16"/>
  <c r="F74" i="16"/>
  <c r="F75" i="16"/>
  <c r="F76" i="16"/>
  <c r="F77" i="16"/>
  <c r="F78" i="16"/>
  <c r="F79" i="16"/>
  <c r="F80" i="16"/>
  <c r="F81" i="16"/>
  <c r="F82" i="16"/>
  <c r="F83" i="16"/>
  <c r="F88" i="16"/>
  <c r="F68" i="16"/>
  <c r="F67" i="16"/>
  <c r="C67" i="16"/>
  <c r="C68" i="16"/>
  <c r="B68" i="16"/>
  <c r="B67" i="16"/>
  <c r="G46" i="16"/>
  <c r="D46" i="16"/>
  <c r="F90" i="15"/>
  <c r="C90" i="15"/>
  <c r="B90" i="15"/>
  <c r="G50" i="15"/>
  <c r="D50" i="15"/>
  <c r="F81" i="15"/>
  <c r="F82" i="15"/>
  <c r="F83" i="15"/>
  <c r="F84" i="15"/>
  <c r="F85" i="15"/>
  <c r="F86" i="15"/>
  <c r="F87" i="15"/>
  <c r="F88" i="15"/>
  <c r="F89" i="15"/>
  <c r="F95" i="15"/>
  <c r="B81" i="15"/>
  <c r="C81" i="15"/>
  <c r="B82" i="15"/>
  <c r="C82" i="15"/>
  <c r="B83" i="15"/>
  <c r="C83" i="15"/>
  <c r="B84" i="15"/>
  <c r="C84" i="15"/>
  <c r="B85" i="15"/>
  <c r="C85" i="15"/>
  <c r="B86" i="15"/>
  <c r="C86" i="15"/>
  <c r="B87" i="15"/>
  <c r="C87" i="15"/>
  <c r="B88" i="15"/>
  <c r="C88" i="15"/>
  <c r="B89" i="15"/>
  <c r="C89" i="15"/>
  <c r="B95" i="15"/>
  <c r="C95" i="15"/>
  <c r="F75" i="15"/>
  <c r="F74" i="15"/>
  <c r="F73" i="15"/>
  <c r="C73" i="15"/>
  <c r="C74" i="15"/>
  <c r="C75" i="15"/>
  <c r="B75" i="15"/>
  <c r="B74" i="15"/>
  <c r="B73" i="15"/>
  <c r="B71" i="25"/>
  <c r="G71" i="25" s="1"/>
  <c r="C71" i="25"/>
  <c r="B72" i="25"/>
  <c r="G72" i="25" s="1"/>
  <c r="C72" i="25"/>
  <c r="B73" i="25"/>
  <c r="G73" i="25" s="1"/>
  <c r="C73" i="25"/>
  <c r="B74" i="25"/>
  <c r="G74" i="25" s="1"/>
  <c r="C74" i="25"/>
  <c r="B75" i="25"/>
  <c r="G75" i="25" s="1"/>
  <c r="C75" i="25"/>
  <c r="B76" i="25"/>
  <c r="G76" i="25" s="1"/>
  <c r="C76" i="25"/>
  <c r="B77" i="25"/>
  <c r="G77" i="25" s="1"/>
  <c r="C77" i="25"/>
  <c r="B78" i="25"/>
  <c r="G78" i="25" s="1"/>
  <c r="C78" i="25"/>
  <c r="B79" i="25"/>
  <c r="G79" i="25" s="1"/>
  <c r="C79" i="25"/>
  <c r="B80" i="25"/>
  <c r="G80" i="25" s="1"/>
  <c r="C80" i="25"/>
  <c r="F65" i="25"/>
  <c r="F64" i="25"/>
  <c r="C64" i="25"/>
  <c r="C65" i="25"/>
  <c r="B65" i="25"/>
  <c r="B64" i="25"/>
  <c r="G46" i="25"/>
  <c r="D46" i="25"/>
  <c r="F29" i="11"/>
  <c r="D75" i="15" l="1"/>
  <c r="D74" i="15"/>
  <c r="D72" i="25"/>
  <c r="D78" i="25"/>
  <c r="D76" i="25"/>
  <c r="D75" i="25"/>
  <c r="G83" i="16"/>
  <c r="D75" i="16"/>
  <c r="D79" i="16"/>
  <c r="G77" i="16"/>
  <c r="D76" i="16"/>
  <c r="D83" i="16"/>
  <c r="G75" i="16"/>
  <c r="G76" i="16"/>
  <c r="D89" i="15"/>
  <c r="D84" i="15"/>
  <c r="D81" i="15"/>
  <c r="G84" i="15"/>
  <c r="G81" i="16"/>
  <c r="G80" i="16"/>
  <c r="D81" i="16"/>
  <c r="G68" i="16"/>
  <c r="D77" i="16"/>
  <c r="D82" i="16"/>
  <c r="G79" i="16"/>
  <c r="D68" i="16"/>
  <c r="D67" i="16"/>
  <c r="G67" i="16"/>
  <c r="D80" i="16"/>
  <c r="D88" i="15"/>
  <c r="G87" i="15"/>
  <c r="D85" i="15"/>
  <c r="G85" i="15"/>
  <c r="D82" i="15"/>
  <c r="D86" i="15"/>
  <c r="D74" i="25"/>
  <c r="D77" i="25"/>
  <c r="D64" i="25"/>
  <c r="D73" i="25"/>
  <c r="D71" i="25"/>
  <c r="D95" i="15"/>
  <c r="D88" i="16"/>
  <c r="D79" i="25"/>
  <c r="G64" i="25"/>
  <c r="D65" i="25"/>
  <c r="G65" i="25"/>
  <c r="G83" i="15"/>
  <c r="G78" i="16"/>
  <c r="G74" i="16"/>
  <c r="G81" i="15"/>
  <c r="D80" i="25"/>
  <c r="G88" i="16"/>
  <c r="D90" i="15"/>
  <c r="G90" i="15"/>
  <c r="G89" i="15"/>
  <c r="G82" i="16"/>
  <c r="D74" i="16"/>
  <c r="D78" i="16"/>
  <c r="G88" i="15"/>
  <c r="G74" i="15"/>
  <c r="G75" i="15"/>
  <c r="G86" i="15"/>
  <c r="D83" i="15"/>
  <c r="D87" i="15"/>
  <c r="G82" i="15"/>
  <c r="G95" i="15"/>
  <c r="D73" i="15"/>
  <c r="G73" i="15"/>
  <c r="F90" i="11"/>
  <c r="F91" i="11"/>
  <c r="F92" i="11"/>
  <c r="C94" i="11"/>
  <c r="D90" i="11" s="1"/>
  <c r="H94" i="11"/>
  <c r="I92" i="11" s="1"/>
  <c r="H32" i="11"/>
  <c r="C32" i="11"/>
  <c r="F30" i="11"/>
  <c r="F73" i="11"/>
  <c r="F74" i="11"/>
  <c r="F72" i="11"/>
  <c r="F78" i="11"/>
  <c r="F81" i="11"/>
  <c r="F80" i="11"/>
  <c r="F79" i="11"/>
  <c r="F84" i="11"/>
  <c r="F97" i="11"/>
  <c r="F98" i="11"/>
  <c r="F99" i="11"/>
  <c r="F96" i="11"/>
  <c r="F92" i="10"/>
  <c r="F102" i="10"/>
  <c r="I46" i="10"/>
  <c r="C187" i="9"/>
  <c r="D178" i="9" s="1"/>
  <c r="H187" i="9"/>
  <c r="I178" i="9" s="1"/>
  <c r="H57" i="9"/>
  <c r="C57" i="9"/>
  <c r="F56" i="9"/>
  <c r="F55" i="9"/>
  <c r="F54" i="9"/>
  <c r="F53" i="9"/>
  <c r="F52" i="9"/>
  <c r="F51" i="9"/>
  <c r="F50" i="9"/>
  <c r="F49" i="9"/>
  <c r="D28" i="11" l="1"/>
  <c r="I28" i="11"/>
  <c r="I48" i="9"/>
  <c r="I56" i="9"/>
  <c r="I49" i="9"/>
  <c r="I50" i="9"/>
  <c r="I55" i="9"/>
  <c r="I51" i="9"/>
  <c r="I52" i="9"/>
  <c r="I53" i="9"/>
  <c r="I54" i="9"/>
  <c r="D55" i="9"/>
  <c r="D54" i="9"/>
  <c r="D48" i="9"/>
  <c r="D56" i="9"/>
  <c r="D49" i="9"/>
  <c r="D50" i="9"/>
  <c r="D53" i="9"/>
  <c r="D51" i="9"/>
  <c r="D52" i="9"/>
  <c r="I30" i="11"/>
  <c r="I31" i="11"/>
  <c r="I29" i="11"/>
  <c r="D31" i="11"/>
  <c r="D30" i="11"/>
  <c r="D29" i="11"/>
  <c r="F32" i="11"/>
  <c r="D92" i="11"/>
  <c r="I91" i="11"/>
  <c r="D91" i="11"/>
  <c r="F94" i="11"/>
  <c r="I90" i="11"/>
  <c r="I43" i="10"/>
  <c r="I35" i="10"/>
  <c r="I36" i="10"/>
  <c r="I34" i="10"/>
  <c r="F57" i="9"/>
  <c r="I185" i="9"/>
  <c r="I181" i="9"/>
  <c r="D185" i="9"/>
  <c r="D181" i="9"/>
  <c r="I184" i="9"/>
  <c r="I180" i="9"/>
  <c r="D184" i="9"/>
  <c r="D180" i="9"/>
  <c r="I183" i="9"/>
  <c r="I179" i="9"/>
  <c r="D183" i="9"/>
  <c r="D179" i="9"/>
  <c r="F187" i="9"/>
  <c r="I182" i="9"/>
  <c r="D182" i="9"/>
  <c r="E92" i="7" l="1"/>
  <c r="D92" i="7"/>
  <c r="F48" i="7"/>
  <c r="E94" i="6"/>
  <c r="D94" i="6"/>
  <c r="F62" i="6"/>
  <c r="G99" i="6"/>
  <c r="U155" i="5"/>
  <c r="T155" i="5"/>
  <c r="R155" i="5"/>
  <c r="Q155" i="5"/>
  <c r="O155" i="5"/>
  <c r="N155" i="5"/>
  <c r="L155" i="5"/>
  <c r="K155" i="5"/>
  <c r="I155" i="5"/>
  <c r="H155" i="5"/>
  <c r="F155" i="5"/>
  <c r="E155" i="5"/>
  <c r="C155" i="5"/>
  <c r="B155" i="5"/>
  <c r="U136" i="5"/>
  <c r="T136" i="5"/>
  <c r="R136" i="5"/>
  <c r="Q136" i="5"/>
  <c r="O136" i="5"/>
  <c r="N136" i="5"/>
  <c r="L136" i="5"/>
  <c r="K136" i="5"/>
  <c r="I136" i="5"/>
  <c r="H136" i="5"/>
  <c r="F136" i="5"/>
  <c r="E136" i="5"/>
  <c r="C136" i="5"/>
  <c r="B136" i="5"/>
  <c r="U161" i="5"/>
  <c r="T161" i="5"/>
  <c r="R161" i="5"/>
  <c r="Q161" i="5"/>
  <c r="O161" i="5"/>
  <c r="N161" i="5"/>
  <c r="L161" i="5"/>
  <c r="K161" i="5"/>
  <c r="I161" i="5"/>
  <c r="H161" i="5"/>
  <c r="E161" i="5"/>
  <c r="C161" i="5"/>
  <c r="B161" i="5"/>
  <c r="U142" i="5"/>
  <c r="T142" i="5"/>
  <c r="R142" i="5"/>
  <c r="Q142" i="5"/>
  <c r="O142" i="5"/>
  <c r="N142" i="5"/>
  <c r="L142" i="5"/>
  <c r="K142" i="5"/>
  <c r="I142" i="5"/>
  <c r="H142" i="5"/>
  <c r="F142" i="5"/>
  <c r="E142" i="5"/>
  <c r="C142" i="5"/>
  <c r="B142" i="5"/>
  <c r="C172" i="4"/>
  <c r="D172" i="4"/>
  <c r="E172" i="4"/>
  <c r="F172" i="4"/>
  <c r="G172" i="4"/>
  <c r="H172" i="4"/>
  <c r="I172" i="4"/>
  <c r="J172" i="4"/>
  <c r="K172" i="4"/>
  <c r="L172" i="4"/>
  <c r="B172" i="4"/>
  <c r="C151" i="4"/>
  <c r="D151" i="4"/>
  <c r="E151" i="4"/>
  <c r="F151" i="4"/>
  <c r="G151" i="4"/>
  <c r="H151" i="4"/>
  <c r="I151" i="4"/>
  <c r="J151" i="4"/>
  <c r="K151" i="4"/>
  <c r="L151" i="4"/>
  <c r="B151" i="4"/>
  <c r="L178" i="4"/>
  <c r="K178" i="4"/>
  <c r="J178" i="4"/>
  <c r="I178" i="4"/>
  <c r="H178" i="4"/>
  <c r="G178" i="4"/>
  <c r="F178" i="4"/>
  <c r="E178" i="4"/>
  <c r="D178" i="4"/>
  <c r="C178" i="4"/>
  <c r="B178" i="4"/>
  <c r="L157" i="4"/>
  <c r="K157" i="4"/>
  <c r="J157" i="4"/>
  <c r="I157" i="4"/>
  <c r="H157" i="4"/>
  <c r="G157" i="4"/>
  <c r="F157" i="4"/>
  <c r="E157" i="4"/>
  <c r="D157" i="4"/>
  <c r="C157" i="4"/>
  <c r="B157" i="4"/>
  <c r="K453" i="3"/>
  <c r="L453" i="3"/>
  <c r="M453" i="3"/>
  <c r="N453" i="3"/>
  <c r="O453" i="3"/>
  <c r="P453" i="3"/>
  <c r="C453" i="3"/>
  <c r="D453" i="3"/>
  <c r="E453" i="3"/>
  <c r="F453" i="3"/>
  <c r="G453" i="3"/>
  <c r="H453" i="3"/>
  <c r="I453" i="3"/>
  <c r="B453" i="3"/>
  <c r="P434" i="3"/>
  <c r="O434" i="3"/>
  <c r="N434" i="3"/>
  <c r="M434" i="3"/>
  <c r="L434" i="3"/>
  <c r="K434" i="3"/>
  <c r="C434" i="3"/>
  <c r="D434" i="3"/>
  <c r="E434" i="3"/>
  <c r="F434" i="3"/>
  <c r="G434" i="3"/>
  <c r="H434" i="3"/>
  <c r="I434" i="3"/>
  <c r="B434" i="3"/>
  <c r="P411" i="3"/>
  <c r="O411" i="3"/>
  <c r="N411" i="3"/>
  <c r="M411" i="3"/>
  <c r="L411" i="3"/>
  <c r="K411" i="3"/>
  <c r="C411" i="3"/>
  <c r="D411" i="3"/>
  <c r="E411" i="3"/>
  <c r="F411" i="3"/>
  <c r="G411" i="3"/>
  <c r="H411" i="3"/>
  <c r="I411" i="3"/>
  <c r="P392" i="3"/>
  <c r="O392" i="3"/>
  <c r="N392" i="3"/>
  <c r="M392" i="3"/>
  <c r="L392" i="3"/>
  <c r="K392" i="3"/>
  <c r="C392" i="3"/>
  <c r="D392" i="3"/>
  <c r="E392" i="3"/>
  <c r="F392" i="3"/>
  <c r="G392" i="3"/>
  <c r="H392" i="3"/>
  <c r="I392" i="3"/>
  <c r="B392" i="3"/>
  <c r="P370" i="3"/>
  <c r="O370" i="3"/>
  <c r="N370" i="3"/>
  <c r="M370" i="3"/>
  <c r="L370" i="3"/>
  <c r="K370" i="3"/>
  <c r="C370" i="3"/>
  <c r="D370" i="3"/>
  <c r="E370" i="3"/>
  <c r="F370" i="3"/>
  <c r="G370" i="3"/>
  <c r="H370" i="3"/>
  <c r="I370" i="3"/>
  <c r="B370" i="3"/>
  <c r="B351" i="3"/>
  <c r="B350" i="3"/>
  <c r="B459" i="3"/>
  <c r="P440" i="3"/>
  <c r="O440" i="3"/>
  <c r="N440" i="3"/>
  <c r="M440" i="3"/>
  <c r="L440" i="3"/>
  <c r="K440" i="3"/>
  <c r="I440" i="3"/>
  <c r="H440" i="3"/>
  <c r="G440" i="3"/>
  <c r="F440" i="3"/>
  <c r="E440" i="3"/>
  <c r="D440" i="3"/>
  <c r="C440" i="3"/>
  <c r="B440" i="3"/>
  <c r="P417" i="3"/>
  <c r="O417" i="3"/>
  <c r="N417" i="3"/>
  <c r="M417" i="3"/>
  <c r="L417" i="3"/>
  <c r="K417" i="3"/>
  <c r="I417" i="3"/>
  <c r="H417" i="3"/>
  <c r="G417" i="3"/>
  <c r="F417" i="3"/>
  <c r="E417" i="3"/>
  <c r="D417" i="3"/>
  <c r="C417" i="3"/>
  <c r="B417" i="3"/>
  <c r="P398" i="3"/>
  <c r="O398" i="3"/>
  <c r="N398" i="3"/>
  <c r="M398" i="3"/>
  <c r="L398" i="3"/>
  <c r="K398" i="3"/>
  <c r="I398" i="3"/>
  <c r="H398" i="3"/>
  <c r="G398" i="3"/>
  <c r="F398" i="3"/>
  <c r="E398" i="3"/>
  <c r="D398" i="3"/>
  <c r="C398" i="3"/>
  <c r="B398" i="3"/>
  <c r="P376" i="3"/>
  <c r="O376" i="3"/>
  <c r="N376" i="3"/>
  <c r="M376" i="3"/>
  <c r="L376" i="3"/>
  <c r="K376" i="3"/>
  <c r="I376" i="3"/>
  <c r="H376" i="3"/>
  <c r="G376" i="3"/>
  <c r="F376" i="3"/>
  <c r="E376" i="3"/>
  <c r="D376" i="3"/>
  <c r="C376" i="3"/>
  <c r="B376" i="3"/>
  <c r="Q357" i="3"/>
  <c r="P357" i="3"/>
  <c r="O357" i="3"/>
  <c r="N357" i="3"/>
  <c r="M357" i="3"/>
  <c r="L357" i="3"/>
  <c r="K357" i="3"/>
  <c r="I357" i="3"/>
  <c r="H357" i="3"/>
  <c r="G357" i="3"/>
  <c r="F357" i="3"/>
  <c r="E357" i="3"/>
  <c r="D357" i="3"/>
  <c r="C357" i="3"/>
  <c r="B357" i="3"/>
  <c r="F45" i="8" l="1"/>
  <c r="F86" i="8" s="1"/>
  <c r="C92" i="7"/>
  <c r="C94" i="6"/>
  <c r="F94" i="6"/>
  <c r="F92" i="7" l="1"/>
  <c r="F47" i="7" l="1"/>
  <c r="F62" i="9" l="1"/>
  <c r="F63" i="9"/>
  <c r="F64" i="9"/>
  <c r="F65" i="9"/>
  <c r="F66" i="9"/>
  <c r="F67" i="9"/>
  <c r="F68" i="9"/>
  <c r="F69" i="9"/>
  <c r="F70" i="9"/>
  <c r="E85" i="8" l="1"/>
  <c r="D85" i="8"/>
  <c r="E91" i="7"/>
  <c r="D91" i="7"/>
  <c r="E93" i="6"/>
  <c r="D93" i="6"/>
  <c r="Q85" i="18"/>
  <c r="P85" i="18"/>
  <c r="O85" i="18"/>
  <c r="N85" i="18"/>
  <c r="M85" i="18"/>
  <c r="L85" i="18"/>
  <c r="K85" i="18"/>
  <c r="J85" i="18"/>
  <c r="I85" i="18"/>
  <c r="H85" i="18"/>
  <c r="G85" i="18"/>
  <c r="F85" i="18"/>
  <c r="E85" i="18"/>
  <c r="D85" i="18"/>
  <c r="C85" i="18"/>
  <c r="B85" i="18"/>
  <c r="R46" i="18"/>
  <c r="S46" i="18" s="1"/>
  <c r="G45" i="16"/>
  <c r="D45" i="16"/>
  <c r="G49" i="15"/>
  <c r="D49" i="15"/>
  <c r="G45" i="25"/>
  <c r="D45" i="25"/>
  <c r="H71" i="9"/>
  <c r="C71" i="9"/>
  <c r="U160" i="5"/>
  <c r="T160" i="5"/>
  <c r="R160" i="5"/>
  <c r="Q160" i="5"/>
  <c r="O160" i="5"/>
  <c r="N160" i="5"/>
  <c r="L160" i="5"/>
  <c r="K160" i="5"/>
  <c r="I160" i="5"/>
  <c r="H160" i="5"/>
  <c r="E160" i="5"/>
  <c r="C160" i="5"/>
  <c r="B160" i="5"/>
  <c r="U141" i="5"/>
  <c r="T141" i="5"/>
  <c r="R141" i="5"/>
  <c r="Q141" i="5"/>
  <c r="O141" i="5"/>
  <c r="N141" i="5"/>
  <c r="L141" i="5"/>
  <c r="K141" i="5"/>
  <c r="I141" i="5"/>
  <c r="H141" i="5"/>
  <c r="F141" i="5"/>
  <c r="E141" i="5"/>
  <c r="C141" i="5"/>
  <c r="B141" i="5"/>
  <c r="L177" i="4"/>
  <c r="K177" i="4"/>
  <c r="J177" i="4"/>
  <c r="I177" i="4"/>
  <c r="H177" i="4"/>
  <c r="G177" i="4"/>
  <c r="F177" i="4"/>
  <c r="E177" i="4"/>
  <c r="D177" i="4"/>
  <c r="C177" i="4"/>
  <c r="B177" i="4"/>
  <c r="L156" i="4"/>
  <c r="K156" i="4"/>
  <c r="J156" i="4"/>
  <c r="I156" i="4"/>
  <c r="H156" i="4"/>
  <c r="G156" i="4"/>
  <c r="F156" i="4"/>
  <c r="E156" i="4"/>
  <c r="D156" i="4"/>
  <c r="C156" i="4"/>
  <c r="B156" i="4"/>
  <c r="P458" i="3"/>
  <c r="O458" i="3"/>
  <c r="N458" i="3"/>
  <c r="M458" i="3"/>
  <c r="L458" i="3"/>
  <c r="K458" i="3"/>
  <c r="I458" i="3"/>
  <c r="H458" i="3"/>
  <c r="G458" i="3"/>
  <c r="F458" i="3"/>
  <c r="E458" i="3"/>
  <c r="D458" i="3"/>
  <c r="C458" i="3"/>
  <c r="B458" i="3"/>
  <c r="P439" i="3"/>
  <c r="O439" i="3"/>
  <c r="N439" i="3"/>
  <c r="M439" i="3"/>
  <c r="L439" i="3"/>
  <c r="K439" i="3"/>
  <c r="I439" i="3"/>
  <c r="H439" i="3"/>
  <c r="G439" i="3"/>
  <c r="F439" i="3"/>
  <c r="E439" i="3"/>
  <c r="D439" i="3"/>
  <c r="C439" i="3"/>
  <c r="B439" i="3"/>
  <c r="P416" i="3"/>
  <c r="O416" i="3"/>
  <c r="N416" i="3"/>
  <c r="M416" i="3"/>
  <c r="L416" i="3"/>
  <c r="K416" i="3"/>
  <c r="I416" i="3"/>
  <c r="H416" i="3"/>
  <c r="G416" i="3"/>
  <c r="F416" i="3"/>
  <c r="E416" i="3"/>
  <c r="D416" i="3"/>
  <c r="C416" i="3"/>
  <c r="B416" i="3"/>
  <c r="P397" i="3"/>
  <c r="O397" i="3"/>
  <c r="N397" i="3"/>
  <c r="M397" i="3"/>
  <c r="L397" i="3"/>
  <c r="K397" i="3"/>
  <c r="I397" i="3"/>
  <c r="H397" i="3"/>
  <c r="G397" i="3"/>
  <c r="F397" i="3"/>
  <c r="E397" i="3"/>
  <c r="D397" i="3"/>
  <c r="C397" i="3"/>
  <c r="B397" i="3"/>
  <c r="P375" i="3"/>
  <c r="O375" i="3"/>
  <c r="N375" i="3"/>
  <c r="M375" i="3"/>
  <c r="L375" i="3"/>
  <c r="K375" i="3"/>
  <c r="I375" i="3"/>
  <c r="H375" i="3"/>
  <c r="G375" i="3"/>
  <c r="F375" i="3"/>
  <c r="E375" i="3"/>
  <c r="D375" i="3"/>
  <c r="C375" i="3"/>
  <c r="B375" i="3"/>
  <c r="Q356" i="3"/>
  <c r="P356" i="3"/>
  <c r="O356" i="3"/>
  <c r="N356" i="3"/>
  <c r="M356" i="3"/>
  <c r="L356" i="3"/>
  <c r="K356" i="3"/>
  <c r="I356" i="3"/>
  <c r="H356" i="3"/>
  <c r="G356" i="3"/>
  <c r="F356" i="3"/>
  <c r="E356" i="3"/>
  <c r="D356" i="3"/>
  <c r="C356" i="3"/>
  <c r="B356" i="3"/>
  <c r="D63" i="9" l="1"/>
  <c r="D62" i="9"/>
  <c r="D64" i="9"/>
  <c r="D65" i="9"/>
  <c r="D66" i="9"/>
  <c r="D67" i="9"/>
  <c r="D68" i="9"/>
  <c r="D69" i="9"/>
  <c r="D70" i="9"/>
  <c r="I65" i="9"/>
  <c r="I66" i="9"/>
  <c r="I67" i="9"/>
  <c r="I68" i="9"/>
  <c r="I69" i="9"/>
  <c r="I70" i="9"/>
  <c r="I63" i="9"/>
  <c r="I62" i="9"/>
  <c r="I64" i="9"/>
  <c r="C85" i="8"/>
  <c r="F44" i="8"/>
  <c r="C91" i="7"/>
  <c r="C93" i="6"/>
  <c r="F71" i="9"/>
  <c r="F85" i="8" l="1"/>
  <c r="F91" i="7"/>
  <c r="F93" i="6"/>
  <c r="I44" i="10"/>
  <c r="I45" i="10"/>
  <c r="C109" i="11" l="1"/>
  <c r="D106" i="11" s="1"/>
  <c r="H109" i="11"/>
  <c r="I105" i="11" s="1"/>
  <c r="C115" i="11"/>
  <c r="D112" i="11" s="1"/>
  <c r="H115" i="11"/>
  <c r="I111" i="11" s="1"/>
  <c r="C121" i="11"/>
  <c r="H121" i="11"/>
  <c r="F141" i="11"/>
  <c r="F142" i="11"/>
  <c r="F143" i="11"/>
  <c r="C145" i="11"/>
  <c r="D143" i="11" s="1"/>
  <c r="H145" i="11"/>
  <c r="I141" i="11" s="1"/>
  <c r="F147" i="11"/>
  <c r="F148" i="11"/>
  <c r="F149" i="11"/>
  <c r="F150" i="11"/>
  <c r="F183" i="10"/>
  <c r="F184" i="10"/>
  <c r="F185" i="10"/>
  <c r="F186" i="10"/>
  <c r="F187" i="10"/>
  <c r="C188" i="10"/>
  <c r="D183" i="10" s="1"/>
  <c r="H188" i="10"/>
  <c r="I185" i="10" s="1"/>
  <c r="A99" i="7"/>
  <c r="F121" i="11" l="1"/>
  <c r="I186" i="10"/>
  <c r="I142" i="11"/>
  <c r="D113" i="11"/>
  <c r="I107" i="11"/>
  <c r="H100" i="11"/>
  <c r="I143" i="11"/>
  <c r="D111" i="11"/>
  <c r="I106" i="11"/>
  <c r="C100" i="11"/>
  <c r="D141" i="11"/>
  <c r="D142" i="11"/>
  <c r="F115" i="11"/>
  <c r="I112" i="11"/>
  <c r="D107" i="11"/>
  <c r="D105" i="11"/>
  <c r="F145" i="11"/>
  <c r="F109" i="11"/>
  <c r="I113" i="11"/>
  <c r="D184" i="10"/>
  <c r="I187" i="10"/>
  <c r="D185" i="10"/>
  <c r="I183" i="10"/>
  <c r="D186" i="10"/>
  <c r="I184" i="10"/>
  <c r="F188" i="10"/>
  <c r="D187" i="10"/>
  <c r="F74" i="9"/>
  <c r="F75" i="9"/>
  <c r="F76" i="9"/>
  <c r="F77" i="9"/>
  <c r="F78" i="9"/>
  <c r="F79" i="9"/>
  <c r="F80" i="9"/>
  <c r="F81" i="9"/>
  <c r="F73" i="9"/>
  <c r="I97" i="11" l="1"/>
  <c r="I98" i="11"/>
  <c r="I99" i="11"/>
  <c r="I96" i="11"/>
  <c r="D97" i="11"/>
  <c r="D98" i="11"/>
  <c r="D99" i="11"/>
  <c r="D96" i="11"/>
  <c r="F100" i="11"/>
  <c r="E147" i="5" l="1"/>
  <c r="F147" i="5"/>
  <c r="H147" i="5"/>
  <c r="I147" i="5"/>
  <c r="K147" i="5"/>
  <c r="L147" i="5"/>
  <c r="N147" i="5"/>
  <c r="O147" i="5"/>
  <c r="C147" i="5"/>
  <c r="B139" i="5"/>
  <c r="B140" i="5"/>
  <c r="B147" i="5"/>
  <c r="P84" i="18" l="1"/>
  <c r="O84" i="18"/>
  <c r="N84" i="18"/>
  <c r="M84" i="18"/>
  <c r="L84" i="18"/>
  <c r="K84" i="18"/>
  <c r="J84" i="18"/>
  <c r="I84" i="18"/>
  <c r="H84" i="18"/>
  <c r="G84" i="18"/>
  <c r="F84" i="18"/>
  <c r="E84" i="18"/>
  <c r="D84" i="18"/>
  <c r="C84" i="18"/>
  <c r="B84" i="18"/>
  <c r="Q84" i="18"/>
  <c r="R45" i="18"/>
  <c r="G44" i="16"/>
  <c r="D44" i="16"/>
  <c r="G48" i="15"/>
  <c r="D48" i="15"/>
  <c r="G44" i="25"/>
  <c r="D44" i="25"/>
  <c r="F144" i="10"/>
  <c r="F145" i="10"/>
  <c r="F146" i="10"/>
  <c r="F147" i="10"/>
  <c r="F148" i="10"/>
  <c r="C149" i="10"/>
  <c r="D144" i="10" s="1"/>
  <c r="H149" i="10"/>
  <c r="I146" i="10" s="1"/>
  <c r="H82" i="9"/>
  <c r="C82" i="9"/>
  <c r="D77" i="8"/>
  <c r="E77" i="8"/>
  <c r="D78" i="8"/>
  <c r="E78" i="8"/>
  <c r="D79" i="8"/>
  <c r="E79" i="8"/>
  <c r="D80" i="8"/>
  <c r="E80" i="8"/>
  <c r="D81" i="8"/>
  <c r="E81" i="8"/>
  <c r="D82" i="8"/>
  <c r="E82" i="8"/>
  <c r="D83" i="8"/>
  <c r="E83" i="8"/>
  <c r="D84" i="8"/>
  <c r="E84" i="8"/>
  <c r="C84" i="8"/>
  <c r="C77" i="8"/>
  <c r="C78" i="8"/>
  <c r="C79" i="8"/>
  <c r="C80" i="8"/>
  <c r="C81" i="8"/>
  <c r="C82" i="8"/>
  <c r="C83" i="8"/>
  <c r="D88" i="7"/>
  <c r="E88" i="7"/>
  <c r="D89" i="7"/>
  <c r="E89" i="7"/>
  <c r="D90" i="7"/>
  <c r="E90" i="7"/>
  <c r="D97" i="7"/>
  <c r="E97" i="7"/>
  <c r="C88" i="7"/>
  <c r="C89" i="7"/>
  <c r="C90" i="7"/>
  <c r="C91" i="6"/>
  <c r="C92" i="6"/>
  <c r="B99" i="6"/>
  <c r="C99" i="6"/>
  <c r="D90" i="6"/>
  <c r="E90" i="6"/>
  <c r="D91" i="6"/>
  <c r="E91" i="6"/>
  <c r="D92" i="6"/>
  <c r="E92" i="6"/>
  <c r="D99" i="6"/>
  <c r="E99" i="6"/>
  <c r="U159" i="5"/>
  <c r="T159" i="5"/>
  <c r="R159" i="5"/>
  <c r="Q159" i="5"/>
  <c r="O159" i="5"/>
  <c r="N159" i="5"/>
  <c r="L159" i="5"/>
  <c r="K159" i="5"/>
  <c r="I159" i="5"/>
  <c r="H159" i="5"/>
  <c r="E159" i="5"/>
  <c r="C159" i="5"/>
  <c r="B159" i="5"/>
  <c r="U140" i="5"/>
  <c r="T140" i="5"/>
  <c r="R140" i="5"/>
  <c r="Q140" i="5"/>
  <c r="O140" i="5"/>
  <c r="N140" i="5"/>
  <c r="L140" i="5"/>
  <c r="K140" i="5"/>
  <c r="I140" i="5"/>
  <c r="H140" i="5"/>
  <c r="F140" i="5"/>
  <c r="E140" i="5"/>
  <c r="C140" i="5"/>
  <c r="L176" i="4"/>
  <c r="K176" i="4"/>
  <c r="J176" i="4"/>
  <c r="I176" i="4"/>
  <c r="H176" i="4"/>
  <c r="G176" i="4"/>
  <c r="F176" i="4"/>
  <c r="E176" i="4"/>
  <c r="D176" i="4"/>
  <c r="C176" i="4"/>
  <c r="B176" i="4"/>
  <c r="L155" i="4"/>
  <c r="K155" i="4"/>
  <c r="J155" i="4"/>
  <c r="I155" i="4"/>
  <c r="H155" i="4"/>
  <c r="G155" i="4"/>
  <c r="F155" i="4"/>
  <c r="E155" i="4"/>
  <c r="D155" i="4"/>
  <c r="C155" i="4"/>
  <c r="B155" i="4"/>
  <c r="F82" i="9" l="1"/>
  <c r="D79" i="9"/>
  <c r="D80" i="9"/>
  <c r="D81" i="9"/>
  <c r="I77" i="9"/>
  <c r="I81" i="9"/>
  <c r="I74" i="9"/>
  <c r="I78" i="9"/>
  <c r="I73" i="9"/>
  <c r="I80" i="9"/>
  <c r="I75" i="9"/>
  <c r="I79" i="9"/>
  <c r="I76" i="9"/>
  <c r="D73" i="9"/>
  <c r="S45" i="18"/>
  <c r="I147" i="10"/>
  <c r="D145" i="10"/>
  <c r="I148" i="10"/>
  <c r="D146" i="10"/>
  <c r="I144" i="10"/>
  <c r="D147" i="10"/>
  <c r="I145" i="10"/>
  <c r="F149" i="10"/>
  <c r="D148" i="10"/>
  <c r="D74" i="9"/>
  <c r="D76" i="9"/>
  <c r="D78" i="9"/>
  <c r="D75" i="9"/>
  <c r="D77" i="9"/>
  <c r="F43" i="8"/>
  <c r="F61" i="6"/>
  <c r="I52" i="10" l="1"/>
  <c r="I53" i="10"/>
  <c r="I49" i="10"/>
  <c r="F92" i="6"/>
  <c r="F90" i="7"/>
  <c r="F84" i="8"/>
  <c r="I50" i="10"/>
  <c r="I51" i="10"/>
  <c r="P457" i="3" l="1"/>
  <c r="O457" i="3"/>
  <c r="N457" i="3"/>
  <c r="M457" i="3"/>
  <c r="L457" i="3"/>
  <c r="K457" i="3"/>
  <c r="I457" i="3"/>
  <c r="H457" i="3"/>
  <c r="G457" i="3"/>
  <c r="F457" i="3"/>
  <c r="E457" i="3"/>
  <c r="D457" i="3"/>
  <c r="C457" i="3"/>
  <c r="B457" i="3"/>
  <c r="P438" i="3"/>
  <c r="O438" i="3"/>
  <c r="N438" i="3"/>
  <c r="M438" i="3"/>
  <c r="L438" i="3"/>
  <c r="K438" i="3"/>
  <c r="I438" i="3"/>
  <c r="H438" i="3"/>
  <c r="G438" i="3"/>
  <c r="F438" i="3"/>
  <c r="E438" i="3"/>
  <c r="D438" i="3"/>
  <c r="C438" i="3"/>
  <c r="B438" i="3"/>
  <c r="P415" i="3"/>
  <c r="O415" i="3"/>
  <c r="N415" i="3"/>
  <c r="M415" i="3"/>
  <c r="L415" i="3"/>
  <c r="K415" i="3"/>
  <c r="I415" i="3"/>
  <c r="H415" i="3"/>
  <c r="G415" i="3"/>
  <c r="F415" i="3"/>
  <c r="E415" i="3"/>
  <c r="D415" i="3"/>
  <c r="C415" i="3"/>
  <c r="B415" i="3"/>
  <c r="P396" i="3"/>
  <c r="O396" i="3"/>
  <c r="N396" i="3"/>
  <c r="M396" i="3"/>
  <c r="L396" i="3"/>
  <c r="K396" i="3"/>
  <c r="I396" i="3"/>
  <c r="H396" i="3"/>
  <c r="G396" i="3"/>
  <c r="F396" i="3"/>
  <c r="E396" i="3"/>
  <c r="D396" i="3"/>
  <c r="C396" i="3"/>
  <c r="B396" i="3"/>
  <c r="P374" i="3"/>
  <c r="O374" i="3"/>
  <c r="N374" i="3"/>
  <c r="M374" i="3"/>
  <c r="L374" i="3"/>
  <c r="K374" i="3"/>
  <c r="I374" i="3"/>
  <c r="H374" i="3"/>
  <c r="G374" i="3"/>
  <c r="F374" i="3"/>
  <c r="E374" i="3"/>
  <c r="D374" i="3"/>
  <c r="C374" i="3"/>
  <c r="B374" i="3"/>
  <c r="Q355" i="3"/>
  <c r="P355" i="3"/>
  <c r="O355" i="3"/>
  <c r="N355" i="3"/>
  <c r="M355" i="3"/>
  <c r="L355" i="3"/>
  <c r="K355" i="3"/>
  <c r="I355" i="3"/>
  <c r="H355" i="3"/>
  <c r="G355" i="3"/>
  <c r="F355" i="3"/>
  <c r="E355" i="3"/>
  <c r="D355" i="3"/>
  <c r="C355" i="3"/>
  <c r="B355" i="3"/>
  <c r="K87" i="8" l="1"/>
  <c r="K88" i="8"/>
  <c r="K89" i="8"/>
  <c r="K90" i="8"/>
  <c r="K91" i="8"/>
  <c r="C26" i="13" l="1"/>
  <c r="D43" i="15"/>
  <c r="D44" i="15"/>
  <c r="D45" i="15"/>
  <c r="D46" i="15"/>
  <c r="D47" i="15"/>
  <c r="D55" i="15"/>
  <c r="F60" i="6" l="1"/>
  <c r="F99" i="6" l="1"/>
  <c r="F91" i="6"/>
  <c r="B44" i="23"/>
  <c r="B79" i="23" s="1"/>
  <c r="B43" i="23"/>
  <c r="B78" i="23" s="1"/>
  <c r="B42" i="23"/>
  <c r="B77" i="23" s="1"/>
  <c r="B41" i="23"/>
  <c r="B76" i="23" s="1"/>
  <c r="F42" i="20"/>
  <c r="F80" i="20" s="1"/>
  <c r="D42" i="20"/>
  <c r="D80" i="20" s="1"/>
  <c r="C42" i="20"/>
  <c r="C80" i="20" s="1"/>
  <c r="B42" i="20"/>
  <c r="B80" i="20" s="1"/>
  <c r="E39" i="20"/>
  <c r="E77" i="20" s="1"/>
  <c r="D39" i="20"/>
  <c r="D77" i="20" s="1"/>
  <c r="C39" i="20"/>
  <c r="C77" i="20" s="1"/>
  <c r="B39" i="20"/>
  <c r="B77" i="20" s="1"/>
  <c r="F38" i="20"/>
  <c r="F76" i="20" s="1"/>
  <c r="E38" i="20"/>
  <c r="E76" i="20" s="1"/>
  <c r="D38" i="20"/>
  <c r="D76" i="20" s="1"/>
  <c r="C38" i="20"/>
  <c r="C76" i="20" s="1"/>
  <c r="B38" i="20"/>
  <c r="B76" i="20" s="1"/>
  <c r="F37" i="20"/>
  <c r="F75" i="20" s="1"/>
  <c r="E37" i="20"/>
  <c r="E75" i="20" s="1"/>
  <c r="D37" i="20"/>
  <c r="D75" i="20" s="1"/>
  <c r="C37" i="20"/>
  <c r="C75" i="20" s="1"/>
  <c r="B37" i="20"/>
  <c r="B75" i="20" s="1"/>
  <c r="F36" i="20"/>
  <c r="F74" i="20" s="1"/>
  <c r="E36" i="20"/>
  <c r="E74" i="20" s="1"/>
  <c r="D36" i="20"/>
  <c r="D74" i="20" s="1"/>
  <c r="C36" i="20"/>
  <c r="C74" i="20" s="1"/>
  <c r="B36" i="20"/>
  <c r="B74" i="20" s="1"/>
  <c r="F35" i="20"/>
  <c r="F73" i="20" s="1"/>
  <c r="E35" i="20"/>
  <c r="D35" i="20"/>
  <c r="C35" i="20"/>
  <c r="B35" i="20"/>
  <c r="E34" i="20"/>
  <c r="D34" i="20"/>
  <c r="C34" i="20"/>
  <c r="B34" i="20"/>
  <c r="E33" i="20"/>
  <c r="C33" i="20"/>
  <c r="B33" i="20"/>
  <c r="C32" i="20"/>
  <c r="B32" i="20"/>
  <c r="C31" i="20"/>
  <c r="B31" i="20"/>
  <c r="A95" i="18"/>
  <c r="A94" i="18"/>
  <c r="A93" i="18"/>
  <c r="A92" i="18"/>
  <c r="P91" i="18"/>
  <c r="O91" i="18"/>
  <c r="N91" i="18"/>
  <c r="L91" i="18"/>
  <c r="K91" i="18"/>
  <c r="J91" i="18"/>
  <c r="H91" i="18"/>
  <c r="G91" i="18"/>
  <c r="F91" i="18"/>
  <c r="D91" i="18"/>
  <c r="C91" i="18"/>
  <c r="B91" i="18"/>
  <c r="P83" i="18"/>
  <c r="O83" i="18"/>
  <c r="N83" i="18"/>
  <c r="L83" i="18"/>
  <c r="K83" i="18"/>
  <c r="J83" i="18"/>
  <c r="H83" i="18"/>
  <c r="G83" i="18"/>
  <c r="F83" i="18"/>
  <c r="D83" i="18"/>
  <c r="C83" i="18"/>
  <c r="B83" i="18"/>
  <c r="P82" i="18"/>
  <c r="O82" i="18"/>
  <c r="N82" i="18"/>
  <c r="L82" i="18"/>
  <c r="K82" i="18"/>
  <c r="J82" i="18"/>
  <c r="H82" i="18"/>
  <c r="G82" i="18"/>
  <c r="F82" i="18"/>
  <c r="D82" i="18"/>
  <c r="C82" i="18"/>
  <c r="B82" i="18"/>
  <c r="P81" i="18"/>
  <c r="O81" i="18"/>
  <c r="N81" i="18"/>
  <c r="L81" i="18"/>
  <c r="K81" i="18"/>
  <c r="J81" i="18"/>
  <c r="H81" i="18"/>
  <c r="G81" i="18"/>
  <c r="F81" i="18"/>
  <c r="D81" i="18"/>
  <c r="C81" i="18"/>
  <c r="B81" i="18"/>
  <c r="P80" i="18"/>
  <c r="O80" i="18"/>
  <c r="N80" i="18"/>
  <c r="L80" i="18"/>
  <c r="K80" i="18"/>
  <c r="J80" i="18"/>
  <c r="H80" i="18"/>
  <c r="G80" i="18"/>
  <c r="F80" i="18"/>
  <c r="D80" i="18"/>
  <c r="C80" i="18"/>
  <c r="B80" i="18"/>
  <c r="P79" i="18"/>
  <c r="O79" i="18"/>
  <c r="N79" i="18"/>
  <c r="L79" i="18"/>
  <c r="K79" i="18"/>
  <c r="J79" i="18"/>
  <c r="H79" i="18"/>
  <c r="G79" i="18"/>
  <c r="F79" i="18"/>
  <c r="D79" i="18"/>
  <c r="C79" i="18"/>
  <c r="B79" i="18"/>
  <c r="P78" i="18"/>
  <c r="O78" i="18"/>
  <c r="N78" i="18"/>
  <c r="L78" i="18"/>
  <c r="K78" i="18"/>
  <c r="J78" i="18"/>
  <c r="H78" i="18"/>
  <c r="G78" i="18"/>
  <c r="F78" i="18"/>
  <c r="D78" i="18"/>
  <c r="C78" i="18"/>
  <c r="B78" i="18"/>
  <c r="P77" i="18"/>
  <c r="O77" i="18"/>
  <c r="N77" i="18"/>
  <c r="L77" i="18"/>
  <c r="K77" i="18"/>
  <c r="J77" i="18"/>
  <c r="H77" i="18"/>
  <c r="G77" i="18"/>
  <c r="F77" i="18"/>
  <c r="D77" i="18"/>
  <c r="C77" i="18"/>
  <c r="B77" i="18"/>
  <c r="P74" i="18"/>
  <c r="O74" i="18"/>
  <c r="N74" i="18"/>
  <c r="L74" i="18"/>
  <c r="K74" i="18"/>
  <c r="J74" i="18"/>
  <c r="H74" i="18"/>
  <c r="G74" i="18"/>
  <c r="F74" i="18"/>
  <c r="D74" i="18"/>
  <c r="C74" i="18"/>
  <c r="B74" i="18"/>
  <c r="P73" i="18"/>
  <c r="O73" i="18"/>
  <c r="N73" i="18"/>
  <c r="L73" i="18"/>
  <c r="K73" i="18"/>
  <c r="J73" i="18"/>
  <c r="H73" i="18"/>
  <c r="G73" i="18"/>
  <c r="F73" i="18"/>
  <c r="D73" i="18"/>
  <c r="C73" i="18"/>
  <c r="B73" i="18"/>
  <c r="P72" i="18"/>
  <c r="O72" i="18"/>
  <c r="N72" i="18"/>
  <c r="L72" i="18"/>
  <c r="K72" i="18"/>
  <c r="J72" i="18"/>
  <c r="H72" i="18"/>
  <c r="G72" i="18"/>
  <c r="F72" i="18"/>
  <c r="D72" i="18"/>
  <c r="C72" i="18"/>
  <c r="B72" i="18"/>
  <c r="P71" i="18"/>
  <c r="O71" i="18"/>
  <c r="N71" i="18"/>
  <c r="L71" i="18"/>
  <c r="K71" i="18"/>
  <c r="J71" i="18"/>
  <c r="H71" i="18"/>
  <c r="G71" i="18"/>
  <c r="F71" i="18"/>
  <c r="D71" i="18"/>
  <c r="C71" i="18"/>
  <c r="B71" i="18"/>
  <c r="Q91" i="18"/>
  <c r="M91" i="18"/>
  <c r="I91" i="18"/>
  <c r="E91" i="18"/>
  <c r="Q44" i="18"/>
  <c r="Q83" i="18" s="1"/>
  <c r="M44" i="18"/>
  <c r="M83" i="18" s="1"/>
  <c r="I44" i="18"/>
  <c r="I83" i="18" s="1"/>
  <c r="E44" i="18"/>
  <c r="E83" i="18" s="1"/>
  <c r="Q43" i="18"/>
  <c r="Q82" i="18" s="1"/>
  <c r="M43" i="18"/>
  <c r="M82" i="18" s="1"/>
  <c r="I43" i="18"/>
  <c r="I82" i="18" s="1"/>
  <c r="E43" i="18"/>
  <c r="E82" i="18" s="1"/>
  <c r="Q42" i="18"/>
  <c r="Q81" i="18" s="1"/>
  <c r="M42" i="18"/>
  <c r="M81" i="18" s="1"/>
  <c r="I42" i="18"/>
  <c r="I81" i="18" s="1"/>
  <c r="E42" i="18"/>
  <c r="Q41" i="18"/>
  <c r="M41" i="18"/>
  <c r="M80" i="18" s="1"/>
  <c r="I41" i="18"/>
  <c r="I80" i="18" s="1"/>
  <c r="E41" i="18"/>
  <c r="E80" i="18" s="1"/>
  <c r="Q40" i="18"/>
  <c r="Q79" i="18" s="1"/>
  <c r="M40" i="18"/>
  <c r="M79" i="18" s="1"/>
  <c r="I40" i="18"/>
  <c r="I79" i="18" s="1"/>
  <c r="E40" i="18"/>
  <c r="E79" i="18" s="1"/>
  <c r="Q39" i="18"/>
  <c r="M39" i="18"/>
  <c r="M78" i="18" s="1"/>
  <c r="I39" i="18"/>
  <c r="I78" i="18" s="1"/>
  <c r="E39" i="18"/>
  <c r="Q38" i="18"/>
  <c r="Q77" i="18" s="1"/>
  <c r="M38" i="18"/>
  <c r="M77" i="18" s="1"/>
  <c r="I38" i="18"/>
  <c r="I77" i="18" s="1"/>
  <c r="E38" i="18"/>
  <c r="E77" i="18" s="1"/>
  <c r="Q37" i="18"/>
  <c r="M37" i="18"/>
  <c r="I37" i="18"/>
  <c r="E37" i="18"/>
  <c r="Q36" i="18"/>
  <c r="S36" i="18" s="1"/>
  <c r="Q35" i="18"/>
  <c r="Q34" i="18"/>
  <c r="M34" i="18"/>
  <c r="I34" i="18"/>
  <c r="E34" i="18"/>
  <c r="Q33" i="18"/>
  <c r="M33" i="18"/>
  <c r="I33" i="18"/>
  <c r="E33" i="18"/>
  <c r="Q32" i="18"/>
  <c r="I32" i="18"/>
  <c r="E32" i="18"/>
  <c r="Q31" i="18"/>
  <c r="M31" i="18"/>
  <c r="I31" i="18"/>
  <c r="E31" i="18"/>
  <c r="Q30" i="18"/>
  <c r="M30" i="18"/>
  <c r="I30" i="18"/>
  <c r="E30" i="18"/>
  <c r="Q29" i="18"/>
  <c r="M29" i="18"/>
  <c r="I29" i="18"/>
  <c r="E29" i="18"/>
  <c r="Q28" i="18"/>
  <c r="M28" i="18"/>
  <c r="I28" i="18"/>
  <c r="E28" i="18"/>
  <c r="Q27" i="18"/>
  <c r="M27" i="18"/>
  <c r="I27" i="18"/>
  <c r="E27" i="18"/>
  <c r="Q26" i="18"/>
  <c r="M26" i="18"/>
  <c r="I26" i="18"/>
  <c r="E26" i="18"/>
  <c r="Q25" i="18"/>
  <c r="M25" i="18"/>
  <c r="I25" i="18"/>
  <c r="E25" i="18"/>
  <c r="Q24" i="18"/>
  <c r="M24" i="18"/>
  <c r="I24" i="18"/>
  <c r="E24" i="18"/>
  <c r="Q23" i="18"/>
  <c r="M23" i="18"/>
  <c r="I23" i="18"/>
  <c r="E23" i="18"/>
  <c r="Q22" i="18"/>
  <c r="M22" i="18"/>
  <c r="I22" i="18"/>
  <c r="E22" i="18"/>
  <c r="Q21" i="18"/>
  <c r="M21" i="18"/>
  <c r="I21" i="18"/>
  <c r="E21" i="18"/>
  <c r="Q20" i="18"/>
  <c r="M20" i="18"/>
  <c r="I20" i="18"/>
  <c r="E20" i="18"/>
  <c r="Q19" i="18"/>
  <c r="M19" i="18"/>
  <c r="I19" i="18"/>
  <c r="E19" i="18"/>
  <c r="Q18" i="18"/>
  <c r="M18" i="18"/>
  <c r="I18" i="18"/>
  <c r="E18" i="18"/>
  <c r="Q17" i="18"/>
  <c r="M17" i="18"/>
  <c r="I17" i="18"/>
  <c r="E17" i="18"/>
  <c r="Q16" i="18"/>
  <c r="M16" i="18"/>
  <c r="I16" i="18"/>
  <c r="E16" i="18"/>
  <c r="Q15" i="18"/>
  <c r="M15" i="18"/>
  <c r="I15" i="18"/>
  <c r="E15" i="18"/>
  <c r="Q14" i="18"/>
  <c r="M14" i="18"/>
  <c r="I14" i="18"/>
  <c r="E14" i="18"/>
  <c r="Q13" i="18"/>
  <c r="M13" i="18"/>
  <c r="I13" i="18"/>
  <c r="E13" i="18"/>
  <c r="Q12" i="18"/>
  <c r="M12" i="18"/>
  <c r="I12" i="18"/>
  <c r="E12" i="18"/>
  <c r="Q11" i="18"/>
  <c r="M11" i="18"/>
  <c r="I11" i="18"/>
  <c r="E11" i="18"/>
  <c r="Q10" i="18"/>
  <c r="M10" i="18"/>
  <c r="I10" i="18"/>
  <c r="E10" i="18"/>
  <c r="Q9" i="18"/>
  <c r="M9" i="18"/>
  <c r="I9" i="18"/>
  <c r="E9" i="18"/>
  <c r="Q8" i="18"/>
  <c r="M8" i="18"/>
  <c r="I8" i="18"/>
  <c r="E8" i="18"/>
  <c r="Q7" i="18"/>
  <c r="M7" i="18"/>
  <c r="I7" i="18"/>
  <c r="E7" i="18"/>
  <c r="Q6" i="18"/>
  <c r="M6" i="18"/>
  <c r="I6" i="18"/>
  <c r="E6" i="18"/>
  <c r="Q5" i="18"/>
  <c r="M5" i="18"/>
  <c r="I5" i="18"/>
  <c r="E5" i="18"/>
  <c r="I22" i="17"/>
  <c r="F22" i="17"/>
  <c r="G20" i="17" s="1"/>
  <c r="C22" i="17"/>
  <c r="D20" i="17" s="1"/>
  <c r="I15" i="17"/>
  <c r="J11" i="17" s="1"/>
  <c r="F15" i="17"/>
  <c r="G11" i="17" s="1"/>
  <c r="C15" i="17"/>
  <c r="D11" i="17" s="1"/>
  <c r="G51" i="16"/>
  <c r="D51" i="16"/>
  <c r="G43" i="16"/>
  <c r="D43" i="16"/>
  <c r="G42" i="16"/>
  <c r="D42" i="16"/>
  <c r="G41" i="16"/>
  <c r="D41" i="16"/>
  <c r="G40" i="16"/>
  <c r="D40" i="16"/>
  <c r="G39" i="16"/>
  <c r="D39" i="16"/>
  <c r="G38" i="16"/>
  <c r="D38" i="16"/>
  <c r="G37" i="16"/>
  <c r="D37" i="16"/>
  <c r="G36" i="16"/>
  <c r="D36" i="16"/>
  <c r="G35" i="16"/>
  <c r="D35" i="16"/>
  <c r="G34" i="16"/>
  <c r="D34" i="16"/>
  <c r="G33" i="16"/>
  <c r="D33" i="16"/>
  <c r="G32" i="16"/>
  <c r="D32" i="16"/>
  <c r="G31" i="16"/>
  <c r="D31" i="16"/>
  <c r="G30" i="16"/>
  <c r="D30" i="16"/>
  <c r="G29" i="16"/>
  <c r="D29" i="16"/>
  <c r="G28" i="16"/>
  <c r="D28" i="16"/>
  <c r="G27" i="16"/>
  <c r="D27" i="16"/>
  <c r="G26" i="16"/>
  <c r="D26" i="16"/>
  <c r="G25" i="16"/>
  <c r="D25" i="16"/>
  <c r="G24" i="16"/>
  <c r="D24" i="16"/>
  <c r="G23" i="16"/>
  <c r="D23" i="16"/>
  <c r="G22" i="16"/>
  <c r="D22" i="16"/>
  <c r="G21" i="16"/>
  <c r="D21" i="16"/>
  <c r="G19" i="16"/>
  <c r="D19" i="16"/>
  <c r="G18" i="16"/>
  <c r="D18" i="16"/>
  <c r="G17" i="16"/>
  <c r="D17" i="16"/>
  <c r="G16" i="16"/>
  <c r="D16" i="16"/>
  <c r="G15" i="16"/>
  <c r="D15" i="16"/>
  <c r="G14" i="16"/>
  <c r="D14" i="16"/>
  <c r="G13" i="16"/>
  <c r="D13" i="16"/>
  <c r="G12" i="16"/>
  <c r="D12" i="16"/>
  <c r="G11" i="16"/>
  <c r="D11" i="16"/>
  <c r="G10" i="16"/>
  <c r="D10" i="16"/>
  <c r="G9" i="16"/>
  <c r="D9" i="16"/>
  <c r="G8" i="16"/>
  <c r="D8" i="16"/>
  <c r="G7" i="16"/>
  <c r="D7" i="16"/>
  <c r="G6" i="16"/>
  <c r="D6" i="16"/>
  <c r="G5" i="16"/>
  <c r="D5" i="16"/>
  <c r="G4" i="16"/>
  <c r="D4" i="16"/>
  <c r="G55" i="15"/>
  <c r="G47" i="15"/>
  <c r="G46" i="15"/>
  <c r="G45" i="15"/>
  <c r="G44" i="15"/>
  <c r="G43" i="15"/>
  <c r="G42" i="15"/>
  <c r="D42" i="15"/>
  <c r="G41" i="15"/>
  <c r="D41" i="15"/>
  <c r="G40" i="15"/>
  <c r="D40" i="15"/>
  <c r="G39" i="15"/>
  <c r="D39" i="15"/>
  <c r="G38" i="15"/>
  <c r="D38" i="15"/>
  <c r="G37" i="15"/>
  <c r="D37" i="15"/>
  <c r="G36" i="15"/>
  <c r="D36" i="15"/>
  <c r="G35" i="15"/>
  <c r="D35" i="15"/>
  <c r="G34" i="15"/>
  <c r="D34" i="15"/>
  <c r="G33" i="15"/>
  <c r="D33" i="15"/>
  <c r="G32" i="15"/>
  <c r="D32" i="15"/>
  <c r="G31" i="15"/>
  <c r="D31" i="15"/>
  <c r="G30" i="15"/>
  <c r="D30" i="15"/>
  <c r="G29" i="15"/>
  <c r="D29" i="15"/>
  <c r="G28" i="15"/>
  <c r="D28" i="15"/>
  <c r="G27" i="15"/>
  <c r="D27" i="15"/>
  <c r="G26" i="15"/>
  <c r="D26" i="15"/>
  <c r="G25" i="15"/>
  <c r="D25" i="15"/>
  <c r="G24" i="15"/>
  <c r="D24" i="15"/>
  <c r="G23" i="15"/>
  <c r="D23" i="15"/>
  <c r="G22" i="15"/>
  <c r="D22" i="15"/>
  <c r="G21" i="15"/>
  <c r="D21" i="15"/>
  <c r="G20" i="15"/>
  <c r="D20" i="15"/>
  <c r="G19" i="15"/>
  <c r="D19" i="15"/>
  <c r="G18" i="15"/>
  <c r="D18" i="15"/>
  <c r="G17" i="15"/>
  <c r="D17" i="15"/>
  <c r="G16" i="15"/>
  <c r="D16" i="15"/>
  <c r="G15" i="15"/>
  <c r="D15" i="15"/>
  <c r="G14" i="15"/>
  <c r="D14" i="15"/>
  <c r="G13" i="15"/>
  <c r="D13" i="15"/>
  <c r="G12" i="15"/>
  <c r="D12" i="15"/>
  <c r="G11" i="15"/>
  <c r="D11" i="15"/>
  <c r="G10" i="15"/>
  <c r="D10" i="15"/>
  <c r="G9" i="15"/>
  <c r="D9" i="15"/>
  <c r="G8" i="15"/>
  <c r="D8" i="15"/>
  <c r="G7" i="15"/>
  <c r="D7" i="15"/>
  <c r="G6" i="15"/>
  <c r="D6" i="15"/>
  <c r="G5" i="15"/>
  <c r="D5" i="15"/>
  <c r="G4" i="15"/>
  <c r="D4" i="15"/>
  <c r="G43" i="25"/>
  <c r="D43" i="25"/>
  <c r="G42" i="25"/>
  <c r="D42" i="25"/>
  <c r="G41" i="25"/>
  <c r="D41" i="25"/>
  <c r="G40" i="25"/>
  <c r="D40" i="25"/>
  <c r="G39" i="25"/>
  <c r="D39" i="25"/>
  <c r="G38" i="25"/>
  <c r="D38" i="25"/>
  <c r="G37" i="25"/>
  <c r="D37" i="25"/>
  <c r="G36" i="25"/>
  <c r="D36" i="25"/>
  <c r="G33" i="25"/>
  <c r="D33" i="25"/>
  <c r="G32" i="25"/>
  <c r="D32" i="25"/>
  <c r="G31" i="25"/>
  <c r="D31" i="25"/>
  <c r="G30" i="25"/>
  <c r="D30" i="25"/>
  <c r="G29" i="25"/>
  <c r="D29" i="25"/>
  <c r="G28" i="25"/>
  <c r="D28" i="25"/>
  <c r="G27" i="25"/>
  <c r="D27" i="25"/>
  <c r="G26" i="25"/>
  <c r="D26" i="25"/>
  <c r="G25" i="25"/>
  <c r="D25" i="25"/>
  <c r="G24" i="25"/>
  <c r="D24" i="25"/>
  <c r="G23" i="25"/>
  <c r="D23" i="25"/>
  <c r="G22" i="25"/>
  <c r="D22" i="25"/>
  <c r="G21" i="25"/>
  <c r="D21" i="25"/>
  <c r="G20" i="25"/>
  <c r="D20" i="25"/>
  <c r="G19" i="25"/>
  <c r="D19" i="25"/>
  <c r="G18" i="25"/>
  <c r="D18" i="25"/>
  <c r="G17" i="25"/>
  <c r="D17" i="25"/>
  <c r="G16" i="25"/>
  <c r="D16" i="25"/>
  <c r="G15" i="25"/>
  <c r="D15" i="25"/>
  <c r="G14" i="25"/>
  <c r="D14" i="25"/>
  <c r="G13" i="25"/>
  <c r="D13" i="25"/>
  <c r="G12" i="25"/>
  <c r="D12" i="25"/>
  <c r="G11" i="25"/>
  <c r="D11" i="25"/>
  <c r="G10" i="25"/>
  <c r="D10" i="25"/>
  <c r="G9" i="25"/>
  <c r="D9" i="25"/>
  <c r="G8" i="25"/>
  <c r="D8" i="25"/>
  <c r="G7" i="25"/>
  <c r="D7" i="25"/>
  <c r="G6" i="25"/>
  <c r="D6" i="25"/>
  <c r="G5" i="25"/>
  <c r="D5" i="25"/>
  <c r="G4" i="25"/>
  <c r="D4" i="25"/>
  <c r="P31" i="13"/>
  <c r="P24" i="13"/>
  <c r="F26" i="13"/>
  <c r="E26" i="13"/>
  <c r="D26" i="13"/>
  <c r="P17" i="13"/>
  <c r="G17" i="13" s="1"/>
  <c r="F20" i="13"/>
  <c r="E20" i="13"/>
  <c r="D20" i="13"/>
  <c r="P12" i="13"/>
  <c r="G12" i="13"/>
  <c r="P6" i="13"/>
  <c r="D8" i="13"/>
  <c r="C8" i="13"/>
  <c r="B55" i="12"/>
  <c r="B54" i="12"/>
  <c r="B53" i="12"/>
  <c r="B50" i="12"/>
  <c r="B49" i="12"/>
  <c r="B48" i="12"/>
  <c r="B45" i="12"/>
  <c r="B44" i="12"/>
  <c r="B43" i="12"/>
  <c r="B40" i="12"/>
  <c r="B39" i="12"/>
  <c r="B38" i="12"/>
  <c r="B35" i="12"/>
  <c r="B34" i="12"/>
  <c r="B33" i="12"/>
  <c r="B30" i="12"/>
  <c r="B29" i="12"/>
  <c r="B28" i="12"/>
  <c r="B25" i="12"/>
  <c r="B24" i="12"/>
  <c r="B23" i="12"/>
  <c r="B20" i="12"/>
  <c r="B19" i="12"/>
  <c r="B18" i="12"/>
  <c r="B15" i="12"/>
  <c r="B14" i="12"/>
  <c r="B13" i="12"/>
  <c r="B10" i="12"/>
  <c r="B9" i="12"/>
  <c r="B8" i="12"/>
  <c r="H151" i="11"/>
  <c r="C151" i="11"/>
  <c r="H181" i="10"/>
  <c r="I179" i="10" s="1"/>
  <c r="C181" i="10"/>
  <c r="D180" i="10" s="1"/>
  <c r="F180" i="10"/>
  <c r="F179" i="10"/>
  <c r="F178" i="10"/>
  <c r="F177" i="10"/>
  <c r="F176" i="10"/>
  <c r="H174" i="10"/>
  <c r="I172" i="10" s="1"/>
  <c r="C174" i="10"/>
  <c r="D172" i="10" s="1"/>
  <c r="F173" i="10"/>
  <c r="F172" i="10"/>
  <c r="F171" i="10"/>
  <c r="F170" i="10"/>
  <c r="F169" i="10"/>
  <c r="H167" i="10"/>
  <c r="I165" i="10" s="1"/>
  <c r="C167" i="10"/>
  <c r="D165" i="10" s="1"/>
  <c r="F166" i="10"/>
  <c r="F165" i="10"/>
  <c r="F164" i="10"/>
  <c r="F163" i="10"/>
  <c r="F162" i="10"/>
  <c r="H160" i="10"/>
  <c r="I159" i="10" s="1"/>
  <c r="C160" i="10"/>
  <c r="D158" i="10" s="1"/>
  <c r="F159" i="10"/>
  <c r="F158" i="10"/>
  <c r="F157" i="10"/>
  <c r="F156" i="10"/>
  <c r="F155" i="10"/>
  <c r="H142" i="10"/>
  <c r="I140" i="10" s="1"/>
  <c r="C142" i="10"/>
  <c r="D140" i="10" s="1"/>
  <c r="F141" i="10"/>
  <c r="F140" i="10"/>
  <c r="F139" i="10"/>
  <c r="F138" i="10"/>
  <c r="F137" i="10"/>
  <c r="H135" i="10"/>
  <c r="I133" i="10" s="1"/>
  <c r="C135" i="10"/>
  <c r="F134" i="10"/>
  <c r="F133" i="10"/>
  <c r="F132" i="10"/>
  <c r="F131" i="10"/>
  <c r="F130" i="10"/>
  <c r="H128" i="10"/>
  <c r="I127" i="10" s="1"/>
  <c r="C128" i="10"/>
  <c r="D126" i="10" s="1"/>
  <c r="F127" i="10"/>
  <c r="F126" i="10"/>
  <c r="F125" i="10"/>
  <c r="F124" i="10"/>
  <c r="F123" i="10"/>
  <c r="H121" i="10"/>
  <c r="C121" i="10"/>
  <c r="F120" i="10"/>
  <c r="F119" i="10"/>
  <c r="F118" i="10"/>
  <c r="F117" i="10"/>
  <c r="F116" i="10"/>
  <c r="H173" i="9"/>
  <c r="C173" i="9"/>
  <c r="D170" i="9" s="1"/>
  <c r="H162" i="9"/>
  <c r="I159" i="9" s="1"/>
  <c r="C162" i="9"/>
  <c r="D161" i="9" s="1"/>
  <c r="H151" i="9"/>
  <c r="C151" i="9"/>
  <c r="D148" i="9" s="1"/>
  <c r="H140" i="9"/>
  <c r="I131" i="9" s="1"/>
  <c r="C140" i="9"/>
  <c r="D138" i="9" s="1"/>
  <c r="H129" i="9"/>
  <c r="I125" i="9" s="1"/>
  <c r="C129" i="9"/>
  <c r="D127" i="9" s="1"/>
  <c r="H115" i="9"/>
  <c r="I112" i="9" s="1"/>
  <c r="C115" i="9"/>
  <c r="D114" i="9" s="1"/>
  <c r="F114" i="9"/>
  <c r="F113" i="9"/>
  <c r="F112" i="9"/>
  <c r="F111" i="9"/>
  <c r="F110" i="9"/>
  <c r="F109" i="9"/>
  <c r="F108" i="9"/>
  <c r="F107" i="9"/>
  <c r="F106" i="9"/>
  <c r="H104" i="9"/>
  <c r="I102" i="9" s="1"/>
  <c r="C104" i="9"/>
  <c r="D96" i="9" s="1"/>
  <c r="F102" i="9"/>
  <c r="F101" i="9"/>
  <c r="F100" i="9"/>
  <c r="F99" i="9"/>
  <c r="F98" i="9"/>
  <c r="F97" i="9"/>
  <c r="F96" i="9"/>
  <c r="F95" i="9"/>
  <c r="H93" i="9"/>
  <c r="I91" i="9" s="1"/>
  <c r="C93" i="9"/>
  <c r="D91" i="9" s="1"/>
  <c r="F91" i="9"/>
  <c r="F90" i="9"/>
  <c r="F89" i="9"/>
  <c r="F88" i="9"/>
  <c r="F87" i="9"/>
  <c r="F86" i="9"/>
  <c r="F85" i="9"/>
  <c r="F84" i="9"/>
  <c r="A92" i="8"/>
  <c r="K86" i="8"/>
  <c r="E74" i="8"/>
  <c r="D74" i="8"/>
  <c r="K85" i="8" s="1"/>
  <c r="E73" i="8"/>
  <c r="D73" i="8"/>
  <c r="K84" i="8" s="1"/>
  <c r="E72" i="8"/>
  <c r="D72" i="8"/>
  <c r="E71" i="8"/>
  <c r="D71" i="8"/>
  <c r="E70" i="8"/>
  <c r="D70" i="8"/>
  <c r="E69" i="8"/>
  <c r="D69" i="8"/>
  <c r="E68" i="8"/>
  <c r="D68" i="8"/>
  <c r="G67" i="8"/>
  <c r="F42" i="8"/>
  <c r="F16" i="8"/>
  <c r="F15" i="8"/>
  <c r="F14" i="8"/>
  <c r="F13" i="8"/>
  <c r="F12" i="8"/>
  <c r="F11" i="8"/>
  <c r="F10" i="8"/>
  <c r="F9" i="8"/>
  <c r="F8" i="8"/>
  <c r="F7" i="8"/>
  <c r="F5" i="8"/>
  <c r="C69" i="8"/>
  <c r="C68" i="8"/>
  <c r="A106" i="7"/>
  <c r="A105" i="7"/>
  <c r="A103" i="7"/>
  <c r="A102" i="7"/>
  <c r="A100" i="7"/>
  <c r="A98" i="7"/>
  <c r="E79" i="7"/>
  <c r="D79" i="7"/>
  <c r="B79" i="7"/>
  <c r="E78" i="7"/>
  <c r="D78" i="7"/>
  <c r="B78" i="7"/>
  <c r="G77" i="7"/>
  <c r="F36" i="7"/>
  <c r="A100" i="6"/>
  <c r="E86" i="6"/>
  <c r="D86" i="6"/>
  <c r="E85" i="6"/>
  <c r="D85" i="6"/>
  <c r="E84" i="6"/>
  <c r="D84" i="6"/>
  <c r="E83" i="6"/>
  <c r="D83" i="6"/>
  <c r="E82" i="6"/>
  <c r="D82" i="6"/>
  <c r="E81" i="6"/>
  <c r="D81" i="6"/>
  <c r="B81" i="6"/>
  <c r="E80" i="6"/>
  <c r="D80" i="6"/>
  <c r="C80" i="6"/>
  <c r="B80" i="6"/>
  <c r="E79" i="6"/>
  <c r="D79" i="6"/>
  <c r="C79" i="6"/>
  <c r="B79" i="6"/>
  <c r="E78" i="6"/>
  <c r="D78" i="6"/>
  <c r="C78" i="6"/>
  <c r="B78" i="6"/>
  <c r="G77" i="6"/>
  <c r="F48" i="6"/>
  <c r="F22" i="6"/>
  <c r="F21" i="6"/>
  <c r="F20" i="6"/>
  <c r="F19" i="6"/>
  <c r="F18" i="6"/>
  <c r="F17" i="6"/>
  <c r="F16" i="6"/>
  <c r="F15" i="6"/>
  <c r="F14" i="6"/>
  <c r="F13" i="6"/>
  <c r="F12" i="6"/>
  <c r="F11" i="6"/>
  <c r="F10" i="6"/>
  <c r="F9" i="6"/>
  <c r="F8" i="6"/>
  <c r="F7" i="6"/>
  <c r="F6" i="6"/>
  <c r="F5" i="6"/>
  <c r="F4" i="6"/>
  <c r="F3" i="6"/>
  <c r="A169" i="5"/>
  <c r="A168" i="5"/>
  <c r="A167" i="5"/>
  <c r="U166" i="5"/>
  <c r="T166" i="5"/>
  <c r="R166" i="5"/>
  <c r="Q166" i="5"/>
  <c r="O166" i="5"/>
  <c r="N166" i="5"/>
  <c r="L166" i="5"/>
  <c r="K166" i="5"/>
  <c r="I166" i="5"/>
  <c r="H166" i="5"/>
  <c r="E166" i="5"/>
  <c r="C166" i="5"/>
  <c r="B166" i="5"/>
  <c r="U158" i="5"/>
  <c r="T158" i="5"/>
  <c r="R158" i="5"/>
  <c r="Q158" i="5"/>
  <c r="O158" i="5"/>
  <c r="N158" i="5"/>
  <c r="L158" i="5"/>
  <c r="K158" i="5"/>
  <c r="I158" i="5"/>
  <c r="H158" i="5"/>
  <c r="E158" i="5"/>
  <c r="C158" i="5"/>
  <c r="B158" i="5"/>
  <c r="U157" i="5"/>
  <c r="T157" i="5"/>
  <c r="R157" i="5"/>
  <c r="Q157" i="5"/>
  <c r="O157" i="5"/>
  <c r="N157" i="5"/>
  <c r="L157" i="5"/>
  <c r="K157" i="5"/>
  <c r="I157" i="5"/>
  <c r="H157" i="5"/>
  <c r="E157" i="5"/>
  <c r="C157" i="5"/>
  <c r="B157" i="5"/>
  <c r="U154" i="5"/>
  <c r="T154" i="5"/>
  <c r="O154" i="5"/>
  <c r="N154" i="5"/>
  <c r="L154" i="5"/>
  <c r="K154" i="5"/>
  <c r="I154" i="5"/>
  <c r="H154" i="5"/>
  <c r="F154" i="5"/>
  <c r="E154" i="5"/>
  <c r="B154" i="5"/>
  <c r="U153" i="5"/>
  <c r="T153" i="5"/>
  <c r="O153" i="5"/>
  <c r="N153" i="5"/>
  <c r="L153" i="5"/>
  <c r="K153" i="5"/>
  <c r="I153" i="5"/>
  <c r="H153" i="5"/>
  <c r="E153" i="5"/>
  <c r="U152" i="5"/>
  <c r="T152" i="5"/>
  <c r="Q152" i="5"/>
  <c r="O152" i="5"/>
  <c r="N152" i="5"/>
  <c r="L152" i="5"/>
  <c r="K152" i="5"/>
  <c r="I152" i="5"/>
  <c r="H152" i="5"/>
  <c r="E152" i="5"/>
  <c r="U151" i="5"/>
  <c r="T151" i="5"/>
  <c r="R151" i="5"/>
  <c r="Q151" i="5"/>
  <c r="O151" i="5"/>
  <c r="N151" i="5"/>
  <c r="L151" i="5"/>
  <c r="K151" i="5"/>
  <c r="I151" i="5"/>
  <c r="H151" i="5"/>
  <c r="E151" i="5"/>
  <c r="U150" i="5"/>
  <c r="T150" i="5"/>
  <c r="R150" i="5"/>
  <c r="Q150" i="5"/>
  <c r="O150" i="5"/>
  <c r="N150" i="5"/>
  <c r="L150" i="5"/>
  <c r="K150" i="5"/>
  <c r="I150" i="5"/>
  <c r="H150" i="5"/>
  <c r="E150" i="5"/>
  <c r="B150" i="5"/>
  <c r="B149" i="5"/>
  <c r="U147" i="5"/>
  <c r="T147" i="5"/>
  <c r="R147" i="5"/>
  <c r="Q147" i="5"/>
  <c r="U139" i="5"/>
  <c r="T139" i="5"/>
  <c r="R139" i="5"/>
  <c r="Q139" i="5"/>
  <c r="O139" i="5"/>
  <c r="N139" i="5"/>
  <c r="L139" i="5"/>
  <c r="K139" i="5"/>
  <c r="I139" i="5"/>
  <c r="H139" i="5"/>
  <c r="F139" i="5"/>
  <c r="E139" i="5"/>
  <c r="C139" i="5"/>
  <c r="U138" i="5"/>
  <c r="T138" i="5"/>
  <c r="R138" i="5"/>
  <c r="Q138" i="5"/>
  <c r="O138" i="5"/>
  <c r="N138" i="5"/>
  <c r="L138" i="5"/>
  <c r="K138" i="5"/>
  <c r="I138" i="5"/>
  <c r="H138" i="5"/>
  <c r="F138" i="5"/>
  <c r="E138" i="5"/>
  <c r="C138" i="5"/>
  <c r="B138" i="5"/>
  <c r="U135" i="5"/>
  <c r="T135" i="5"/>
  <c r="O135" i="5"/>
  <c r="N135" i="5"/>
  <c r="L135" i="5"/>
  <c r="K135" i="5"/>
  <c r="I135" i="5"/>
  <c r="H135" i="5"/>
  <c r="F135" i="5"/>
  <c r="E135" i="5"/>
  <c r="C135" i="5"/>
  <c r="B135" i="5"/>
  <c r="U134" i="5"/>
  <c r="T134" i="5"/>
  <c r="O134" i="5"/>
  <c r="N134" i="5"/>
  <c r="L134" i="5"/>
  <c r="K134" i="5"/>
  <c r="I134" i="5"/>
  <c r="H134" i="5"/>
  <c r="F134" i="5"/>
  <c r="E134" i="5"/>
  <c r="C134" i="5"/>
  <c r="B134" i="5"/>
  <c r="U133" i="5"/>
  <c r="T133" i="5"/>
  <c r="R133" i="5"/>
  <c r="Q133" i="5"/>
  <c r="O133" i="5"/>
  <c r="N133" i="5"/>
  <c r="L133" i="5"/>
  <c r="K133" i="5"/>
  <c r="I133" i="5"/>
  <c r="H133" i="5"/>
  <c r="F133" i="5"/>
  <c r="E133" i="5"/>
  <c r="C133" i="5"/>
  <c r="B133" i="5"/>
  <c r="U132" i="5"/>
  <c r="T132" i="5"/>
  <c r="R132" i="5"/>
  <c r="Q132" i="5"/>
  <c r="O132" i="5"/>
  <c r="N132" i="5"/>
  <c r="L132" i="5"/>
  <c r="K132" i="5"/>
  <c r="I132" i="5"/>
  <c r="H132" i="5"/>
  <c r="F132" i="5"/>
  <c r="E132" i="5"/>
  <c r="C132" i="5"/>
  <c r="B132" i="5"/>
  <c r="U131" i="5"/>
  <c r="T131" i="5"/>
  <c r="Q131" i="5"/>
  <c r="O131" i="5"/>
  <c r="N131" i="5"/>
  <c r="L131" i="5"/>
  <c r="K131" i="5"/>
  <c r="I131" i="5"/>
  <c r="H131" i="5"/>
  <c r="E131" i="5"/>
  <c r="C131" i="5"/>
  <c r="B131" i="5"/>
  <c r="B130" i="5"/>
  <c r="A184" i="4"/>
  <c r="L183" i="4"/>
  <c r="K183" i="4"/>
  <c r="J183" i="4"/>
  <c r="I183" i="4"/>
  <c r="H183" i="4"/>
  <c r="G183" i="4"/>
  <c r="F183" i="4"/>
  <c r="E183" i="4"/>
  <c r="D183" i="4"/>
  <c r="C183" i="4"/>
  <c r="B183" i="4"/>
  <c r="L175" i="4"/>
  <c r="K175" i="4"/>
  <c r="J175" i="4"/>
  <c r="I175" i="4"/>
  <c r="H175" i="4"/>
  <c r="G175" i="4"/>
  <c r="F175" i="4"/>
  <c r="E175" i="4"/>
  <c r="D175" i="4"/>
  <c r="C175" i="4"/>
  <c r="B175" i="4"/>
  <c r="L174" i="4"/>
  <c r="K174" i="4"/>
  <c r="J174" i="4"/>
  <c r="I174" i="4"/>
  <c r="H174" i="4"/>
  <c r="G174" i="4"/>
  <c r="F174" i="4"/>
  <c r="E174" i="4"/>
  <c r="D174" i="4"/>
  <c r="C174" i="4"/>
  <c r="B174" i="4"/>
  <c r="L171" i="4"/>
  <c r="K171" i="4"/>
  <c r="J171" i="4"/>
  <c r="H171" i="4"/>
  <c r="G171" i="4"/>
  <c r="F171" i="4"/>
  <c r="E171" i="4"/>
  <c r="D171" i="4"/>
  <c r="C171" i="4"/>
  <c r="L170" i="4"/>
  <c r="H170" i="4"/>
  <c r="G170" i="4"/>
  <c r="L169" i="4"/>
  <c r="H169" i="4"/>
  <c r="G169" i="4"/>
  <c r="F169" i="4"/>
  <c r="E169" i="4"/>
  <c r="L168" i="4"/>
  <c r="I168" i="4"/>
  <c r="H168" i="4"/>
  <c r="G168" i="4"/>
  <c r="F168" i="4"/>
  <c r="E168" i="4"/>
  <c r="L167" i="4"/>
  <c r="H167" i="4"/>
  <c r="G167" i="4"/>
  <c r="F167" i="4"/>
  <c r="L166" i="4"/>
  <c r="I166" i="4"/>
  <c r="H166" i="4"/>
  <c r="G166" i="4"/>
  <c r="F166" i="4"/>
  <c r="E166" i="4"/>
  <c r="L165" i="4"/>
  <c r="I165" i="4"/>
  <c r="H165" i="4"/>
  <c r="G165" i="4"/>
  <c r="F165" i="4"/>
  <c r="E165" i="4"/>
  <c r="B164" i="4"/>
  <c r="L162" i="4"/>
  <c r="K162" i="4"/>
  <c r="J162" i="4"/>
  <c r="I162" i="4"/>
  <c r="H162" i="4"/>
  <c r="G162" i="4"/>
  <c r="F162" i="4"/>
  <c r="E162" i="4"/>
  <c r="D162" i="4"/>
  <c r="C162" i="4"/>
  <c r="B162" i="4"/>
  <c r="L154" i="4"/>
  <c r="K154" i="4"/>
  <c r="J154" i="4"/>
  <c r="I154" i="4"/>
  <c r="H154" i="4"/>
  <c r="G154" i="4"/>
  <c r="F154" i="4"/>
  <c r="E154" i="4"/>
  <c r="D154" i="4"/>
  <c r="C154" i="4"/>
  <c r="B154" i="4"/>
  <c r="L153" i="4"/>
  <c r="K153" i="4"/>
  <c r="J153" i="4"/>
  <c r="I153" i="4"/>
  <c r="H153" i="4"/>
  <c r="G153" i="4"/>
  <c r="F153" i="4"/>
  <c r="E153" i="4"/>
  <c r="D153" i="4"/>
  <c r="C153" i="4"/>
  <c r="B153" i="4"/>
  <c r="L150" i="4"/>
  <c r="K150" i="4"/>
  <c r="J150" i="4"/>
  <c r="I150" i="4"/>
  <c r="H150" i="4"/>
  <c r="G150" i="4"/>
  <c r="F150" i="4"/>
  <c r="E150" i="4"/>
  <c r="D150" i="4"/>
  <c r="C150" i="4"/>
  <c r="B150" i="4"/>
  <c r="L149" i="4"/>
  <c r="J149" i="4"/>
  <c r="I149" i="4"/>
  <c r="H149" i="4"/>
  <c r="G149" i="4"/>
  <c r="F149" i="4"/>
  <c r="E149" i="4"/>
  <c r="D149" i="4"/>
  <c r="L148" i="4"/>
  <c r="J148" i="4"/>
  <c r="I148" i="4"/>
  <c r="H148" i="4"/>
  <c r="G148" i="4"/>
  <c r="F148" i="4"/>
  <c r="E148" i="4"/>
  <c r="D148" i="4"/>
  <c r="L147" i="4"/>
  <c r="J147" i="4"/>
  <c r="I147" i="4"/>
  <c r="H147" i="4"/>
  <c r="G147" i="4"/>
  <c r="F147" i="4"/>
  <c r="E147" i="4"/>
  <c r="D147" i="4"/>
  <c r="L146" i="4"/>
  <c r="J146" i="4"/>
  <c r="I146" i="4"/>
  <c r="H146" i="4"/>
  <c r="G146" i="4"/>
  <c r="F146" i="4"/>
  <c r="E146" i="4"/>
  <c r="D146" i="4"/>
  <c r="L145" i="4"/>
  <c r="J145" i="4"/>
  <c r="I145" i="4"/>
  <c r="H145" i="4"/>
  <c r="G145" i="4"/>
  <c r="F145" i="4"/>
  <c r="E145" i="4"/>
  <c r="D145" i="4"/>
  <c r="L144" i="4"/>
  <c r="J144" i="4"/>
  <c r="I144" i="4"/>
  <c r="H144" i="4"/>
  <c r="G144" i="4"/>
  <c r="F144" i="4"/>
  <c r="E144" i="4"/>
  <c r="D144" i="4"/>
  <c r="B143" i="4"/>
  <c r="L142" i="4"/>
  <c r="K142" i="4"/>
  <c r="J142" i="4"/>
  <c r="I142" i="4"/>
  <c r="H142" i="4"/>
  <c r="G142" i="4"/>
  <c r="F142" i="4"/>
  <c r="E142" i="4"/>
  <c r="D142" i="4"/>
  <c r="C142" i="4"/>
  <c r="B142" i="4"/>
  <c r="A142" i="4"/>
  <c r="A141" i="4"/>
  <c r="A465" i="3"/>
  <c r="P456" i="3"/>
  <c r="O456" i="3"/>
  <c r="N456" i="3"/>
  <c r="M456" i="3"/>
  <c r="L456" i="3"/>
  <c r="K456" i="3"/>
  <c r="I456" i="3"/>
  <c r="H456" i="3"/>
  <c r="G456" i="3"/>
  <c r="F456" i="3"/>
  <c r="E456" i="3"/>
  <c r="D456" i="3"/>
  <c r="C456" i="3"/>
  <c r="B456" i="3"/>
  <c r="P455" i="3"/>
  <c r="O455" i="3"/>
  <c r="N455" i="3"/>
  <c r="M455" i="3"/>
  <c r="L455" i="3"/>
  <c r="K455" i="3"/>
  <c r="I455" i="3"/>
  <c r="H455" i="3"/>
  <c r="G455" i="3"/>
  <c r="F455" i="3"/>
  <c r="E455" i="3"/>
  <c r="D455" i="3"/>
  <c r="C455" i="3"/>
  <c r="B455" i="3"/>
  <c r="P452" i="3"/>
  <c r="O452" i="3"/>
  <c r="N452" i="3"/>
  <c r="M452" i="3"/>
  <c r="L452" i="3"/>
  <c r="K452" i="3"/>
  <c r="I452" i="3"/>
  <c r="H452" i="3"/>
  <c r="G452" i="3"/>
  <c r="F452" i="3"/>
  <c r="E452" i="3"/>
  <c r="D452" i="3"/>
  <c r="C452" i="3"/>
  <c r="B452" i="3"/>
  <c r="P451" i="3"/>
  <c r="O451" i="3"/>
  <c r="N451" i="3"/>
  <c r="M451" i="3"/>
  <c r="L451" i="3"/>
  <c r="K451" i="3"/>
  <c r="I451" i="3"/>
  <c r="H451" i="3"/>
  <c r="G451" i="3"/>
  <c r="F451" i="3"/>
  <c r="E451" i="3"/>
  <c r="D451" i="3"/>
  <c r="C451" i="3"/>
  <c r="B451" i="3"/>
  <c r="P450" i="3"/>
  <c r="O450" i="3"/>
  <c r="N450" i="3"/>
  <c r="M450" i="3"/>
  <c r="L450" i="3"/>
  <c r="K450" i="3"/>
  <c r="I450" i="3"/>
  <c r="H450" i="3"/>
  <c r="G450" i="3"/>
  <c r="F450" i="3"/>
  <c r="E450" i="3"/>
  <c r="D450" i="3"/>
  <c r="C450" i="3"/>
  <c r="B450" i="3"/>
  <c r="P449" i="3"/>
  <c r="O449" i="3"/>
  <c r="N449" i="3"/>
  <c r="M449" i="3"/>
  <c r="L449" i="3"/>
  <c r="K449" i="3"/>
  <c r="I449" i="3"/>
  <c r="H449" i="3"/>
  <c r="G449" i="3"/>
  <c r="F449" i="3"/>
  <c r="E449" i="3"/>
  <c r="D449" i="3"/>
  <c r="C449" i="3"/>
  <c r="B449" i="3"/>
  <c r="P448" i="3"/>
  <c r="O448" i="3"/>
  <c r="N448" i="3"/>
  <c r="M448" i="3"/>
  <c r="L448" i="3"/>
  <c r="K448" i="3"/>
  <c r="I448" i="3"/>
  <c r="H448" i="3"/>
  <c r="G448" i="3"/>
  <c r="F448" i="3"/>
  <c r="E448" i="3"/>
  <c r="D448" i="3"/>
  <c r="C448" i="3"/>
  <c r="B448" i="3"/>
  <c r="P445" i="3"/>
  <c r="O445" i="3"/>
  <c r="N445" i="3"/>
  <c r="M445" i="3"/>
  <c r="L445" i="3"/>
  <c r="K445" i="3"/>
  <c r="I445" i="3"/>
  <c r="H445" i="3"/>
  <c r="G445" i="3"/>
  <c r="F445" i="3"/>
  <c r="E445" i="3"/>
  <c r="D445" i="3"/>
  <c r="C445" i="3"/>
  <c r="B445" i="3"/>
  <c r="P437" i="3"/>
  <c r="O437" i="3"/>
  <c r="N437" i="3"/>
  <c r="M437" i="3"/>
  <c r="L437" i="3"/>
  <c r="K437" i="3"/>
  <c r="I437" i="3"/>
  <c r="H437" i="3"/>
  <c r="G437" i="3"/>
  <c r="F437" i="3"/>
  <c r="E437" i="3"/>
  <c r="D437" i="3"/>
  <c r="C437" i="3"/>
  <c r="B437" i="3"/>
  <c r="P436" i="3"/>
  <c r="O436" i="3"/>
  <c r="N436" i="3"/>
  <c r="M436" i="3"/>
  <c r="L436" i="3"/>
  <c r="K436" i="3"/>
  <c r="I436" i="3"/>
  <c r="H436" i="3"/>
  <c r="G436" i="3"/>
  <c r="F436" i="3"/>
  <c r="E436" i="3"/>
  <c r="D436" i="3"/>
  <c r="C436" i="3"/>
  <c r="B436" i="3"/>
  <c r="P433" i="3"/>
  <c r="O433" i="3"/>
  <c r="N433" i="3"/>
  <c r="M433" i="3"/>
  <c r="L433" i="3"/>
  <c r="K433" i="3"/>
  <c r="I433" i="3"/>
  <c r="H433" i="3"/>
  <c r="G433" i="3"/>
  <c r="F433" i="3"/>
  <c r="E433" i="3"/>
  <c r="D433" i="3"/>
  <c r="C433" i="3"/>
  <c r="B433" i="3"/>
  <c r="P432" i="3"/>
  <c r="O432" i="3"/>
  <c r="N432" i="3"/>
  <c r="M432" i="3"/>
  <c r="L432" i="3"/>
  <c r="K432" i="3"/>
  <c r="I432" i="3"/>
  <c r="H432" i="3"/>
  <c r="G432" i="3"/>
  <c r="F432" i="3"/>
  <c r="E432" i="3"/>
  <c r="D432" i="3"/>
  <c r="C432" i="3"/>
  <c r="B432" i="3"/>
  <c r="P431" i="3"/>
  <c r="O431" i="3"/>
  <c r="N431" i="3"/>
  <c r="M431" i="3"/>
  <c r="L431" i="3"/>
  <c r="K431" i="3"/>
  <c r="I431" i="3"/>
  <c r="H431" i="3"/>
  <c r="G431" i="3"/>
  <c r="F431" i="3"/>
  <c r="E431" i="3"/>
  <c r="D431" i="3"/>
  <c r="C431" i="3"/>
  <c r="B431" i="3"/>
  <c r="P430" i="3"/>
  <c r="O430" i="3"/>
  <c r="N430" i="3"/>
  <c r="M430" i="3"/>
  <c r="L430" i="3"/>
  <c r="K430" i="3"/>
  <c r="I430" i="3"/>
  <c r="H430" i="3"/>
  <c r="G430" i="3"/>
  <c r="F430" i="3"/>
  <c r="E430" i="3"/>
  <c r="D430" i="3"/>
  <c r="C430" i="3"/>
  <c r="B430" i="3"/>
  <c r="P429" i="3"/>
  <c r="O429" i="3"/>
  <c r="N429" i="3"/>
  <c r="M429" i="3"/>
  <c r="L429" i="3"/>
  <c r="K429" i="3"/>
  <c r="I429" i="3"/>
  <c r="H429" i="3"/>
  <c r="G429" i="3"/>
  <c r="F429" i="3"/>
  <c r="E429" i="3"/>
  <c r="D429" i="3"/>
  <c r="C429" i="3"/>
  <c r="B429" i="3"/>
  <c r="K427" i="3"/>
  <c r="B427" i="3"/>
  <c r="P426" i="3"/>
  <c r="O426" i="3"/>
  <c r="N426" i="3"/>
  <c r="M426" i="3"/>
  <c r="L426" i="3"/>
  <c r="K426" i="3"/>
  <c r="J426" i="3"/>
  <c r="I426" i="3"/>
  <c r="H426" i="3"/>
  <c r="G426" i="3"/>
  <c r="F426" i="3"/>
  <c r="E426" i="3"/>
  <c r="D426" i="3"/>
  <c r="C426" i="3"/>
  <c r="B426" i="3"/>
  <c r="A426" i="3"/>
  <c r="A425" i="3"/>
  <c r="P422" i="3"/>
  <c r="O422" i="3"/>
  <c r="N422" i="3"/>
  <c r="M422" i="3"/>
  <c r="L422" i="3"/>
  <c r="K422" i="3"/>
  <c r="I422" i="3"/>
  <c r="H422" i="3"/>
  <c r="G422" i="3"/>
  <c r="F422" i="3"/>
  <c r="E422" i="3"/>
  <c r="D422" i="3"/>
  <c r="C422" i="3"/>
  <c r="B422" i="3"/>
  <c r="P414" i="3"/>
  <c r="O414" i="3"/>
  <c r="N414" i="3"/>
  <c r="M414" i="3"/>
  <c r="L414" i="3"/>
  <c r="K414" i="3"/>
  <c r="I414" i="3"/>
  <c r="H414" i="3"/>
  <c r="G414" i="3"/>
  <c r="F414" i="3"/>
  <c r="E414" i="3"/>
  <c r="D414" i="3"/>
  <c r="C414" i="3"/>
  <c r="B414" i="3"/>
  <c r="P413" i="3"/>
  <c r="O413" i="3"/>
  <c r="N413" i="3"/>
  <c r="M413" i="3"/>
  <c r="L413" i="3"/>
  <c r="K413" i="3"/>
  <c r="I413" i="3"/>
  <c r="H413" i="3"/>
  <c r="G413" i="3"/>
  <c r="F413" i="3"/>
  <c r="E413" i="3"/>
  <c r="D413" i="3"/>
  <c r="C413" i="3"/>
  <c r="B413" i="3"/>
  <c r="P410" i="3"/>
  <c r="O410" i="3"/>
  <c r="N410" i="3"/>
  <c r="M410" i="3"/>
  <c r="L410" i="3"/>
  <c r="K410" i="3"/>
  <c r="I410" i="3"/>
  <c r="H410" i="3"/>
  <c r="G410" i="3"/>
  <c r="F410" i="3"/>
  <c r="E410" i="3"/>
  <c r="D410" i="3"/>
  <c r="C410" i="3"/>
  <c r="B410" i="3"/>
  <c r="P409" i="3"/>
  <c r="O409" i="3"/>
  <c r="N409" i="3"/>
  <c r="M409" i="3"/>
  <c r="L409" i="3"/>
  <c r="K409" i="3"/>
  <c r="I409" i="3"/>
  <c r="H409" i="3"/>
  <c r="G409" i="3"/>
  <c r="F409" i="3"/>
  <c r="E409" i="3"/>
  <c r="D409" i="3"/>
  <c r="C409" i="3"/>
  <c r="B409" i="3"/>
  <c r="P408" i="3"/>
  <c r="O408" i="3"/>
  <c r="N408" i="3"/>
  <c r="M408" i="3"/>
  <c r="L408" i="3"/>
  <c r="K408" i="3"/>
  <c r="I408" i="3"/>
  <c r="H408" i="3"/>
  <c r="G408" i="3"/>
  <c r="F408" i="3"/>
  <c r="E408" i="3"/>
  <c r="D408" i="3"/>
  <c r="C408" i="3"/>
  <c r="B408" i="3"/>
  <c r="P407" i="3"/>
  <c r="O407" i="3"/>
  <c r="N407" i="3"/>
  <c r="M407" i="3"/>
  <c r="L407" i="3"/>
  <c r="K407" i="3"/>
  <c r="I407" i="3"/>
  <c r="H407" i="3"/>
  <c r="G407" i="3"/>
  <c r="F407" i="3"/>
  <c r="E407" i="3"/>
  <c r="D407" i="3"/>
  <c r="C407" i="3"/>
  <c r="B407" i="3"/>
  <c r="P406" i="3"/>
  <c r="O406" i="3"/>
  <c r="N406" i="3"/>
  <c r="M406" i="3"/>
  <c r="L406" i="3"/>
  <c r="K406" i="3"/>
  <c r="I406" i="3"/>
  <c r="H406" i="3"/>
  <c r="G406" i="3"/>
  <c r="F406" i="3"/>
  <c r="E406" i="3"/>
  <c r="D406" i="3"/>
  <c r="C406" i="3"/>
  <c r="B406" i="3"/>
  <c r="P403" i="3"/>
  <c r="O403" i="3"/>
  <c r="N403" i="3"/>
  <c r="M403" i="3"/>
  <c r="L403" i="3"/>
  <c r="K403" i="3"/>
  <c r="I403" i="3"/>
  <c r="H403" i="3"/>
  <c r="G403" i="3"/>
  <c r="F403" i="3"/>
  <c r="E403" i="3"/>
  <c r="D403" i="3"/>
  <c r="C403" i="3"/>
  <c r="B403" i="3"/>
  <c r="P395" i="3"/>
  <c r="O395" i="3"/>
  <c r="N395" i="3"/>
  <c r="M395" i="3"/>
  <c r="L395" i="3"/>
  <c r="K395" i="3"/>
  <c r="I395" i="3"/>
  <c r="H395" i="3"/>
  <c r="G395" i="3"/>
  <c r="F395" i="3"/>
  <c r="E395" i="3"/>
  <c r="D395" i="3"/>
  <c r="C395" i="3"/>
  <c r="B395" i="3"/>
  <c r="P394" i="3"/>
  <c r="O394" i="3"/>
  <c r="N394" i="3"/>
  <c r="M394" i="3"/>
  <c r="L394" i="3"/>
  <c r="K394" i="3"/>
  <c r="I394" i="3"/>
  <c r="H394" i="3"/>
  <c r="G394" i="3"/>
  <c r="F394" i="3"/>
  <c r="E394" i="3"/>
  <c r="D394" i="3"/>
  <c r="C394" i="3"/>
  <c r="B394" i="3"/>
  <c r="P391" i="3"/>
  <c r="O391" i="3"/>
  <c r="N391" i="3"/>
  <c r="M391" i="3"/>
  <c r="L391" i="3"/>
  <c r="K391" i="3"/>
  <c r="I391" i="3"/>
  <c r="H391" i="3"/>
  <c r="G391" i="3"/>
  <c r="F391" i="3"/>
  <c r="E391" i="3"/>
  <c r="D391" i="3"/>
  <c r="C391" i="3"/>
  <c r="B391" i="3"/>
  <c r="P390" i="3"/>
  <c r="O390" i="3"/>
  <c r="N390" i="3"/>
  <c r="M390" i="3"/>
  <c r="L390" i="3"/>
  <c r="K390" i="3"/>
  <c r="I390" i="3"/>
  <c r="H390" i="3"/>
  <c r="G390" i="3"/>
  <c r="F390" i="3"/>
  <c r="E390" i="3"/>
  <c r="D390" i="3"/>
  <c r="C390" i="3"/>
  <c r="B390" i="3"/>
  <c r="P389" i="3"/>
  <c r="O389" i="3"/>
  <c r="N389" i="3"/>
  <c r="M389" i="3"/>
  <c r="L389" i="3"/>
  <c r="K389" i="3"/>
  <c r="I389" i="3"/>
  <c r="H389" i="3"/>
  <c r="G389" i="3"/>
  <c r="F389" i="3"/>
  <c r="E389" i="3"/>
  <c r="D389" i="3"/>
  <c r="C389" i="3"/>
  <c r="B389" i="3"/>
  <c r="P388" i="3"/>
  <c r="O388" i="3"/>
  <c r="N388" i="3"/>
  <c r="M388" i="3"/>
  <c r="L388" i="3"/>
  <c r="K388" i="3"/>
  <c r="I388" i="3"/>
  <c r="H388" i="3"/>
  <c r="G388" i="3"/>
  <c r="F388" i="3"/>
  <c r="E388" i="3"/>
  <c r="D388" i="3"/>
  <c r="C388" i="3"/>
  <c r="B388" i="3"/>
  <c r="P387" i="3"/>
  <c r="O387" i="3"/>
  <c r="N387" i="3"/>
  <c r="M387" i="3"/>
  <c r="L387" i="3"/>
  <c r="K387" i="3"/>
  <c r="I387" i="3"/>
  <c r="H387" i="3"/>
  <c r="G387" i="3"/>
  <c r="F387" i="3"/>
  <c r="E387" i="3"/>
  <c r="D387" i="3"/>
  <c r="C387" i="3"/>
  <c r="B387" i="3"/>
  <c r="K385" i="3"/>
  <c r="B385" i="3"/>
  <c r="P384" i="3"/>
  <c r="O384" i="3"/>
  <c r="N384" i="3"/>
  <c r="M384" i="3"/>
  <c r="L384" i="3"/>
  <c r="K384" i="3"/>
  <c r="J384" i="3"/>
  <c r="I384" i="3"/>
  <c r="H384" i="3"/>
  <c r="G384" i="3"/>
  <c r="F384" i="3"/>
  <c r="E384" i="3"/>
  <c r="D384" i="3"/>
  <c r="C384" i="3"/>
  <c r="B384" i="3"/>
  <c r="A384" i="3"/>
  <c r="A383" i="3"/>
  <c r="P381" i="3"/>
  <c r="O381" i="3"/>
  <c r="N381" i="3"/>
  <c r="M381" i="3"/>
  <c r="L381" i="3"/>
  <c r="K381" i="3"/>
  <c r="I381" i="3"/>
  <c r="H381" i="3"/>
  <c r="G381" i="3"/>
  <c r="F381" i="3"/>
  <c r="E381" i="3"/>
  <c r="D381" i="3"/>
  <c r="C381" i="3"/>
  <c r="B381" i="3"/>
  <c r="P373" i="3"/>
  <c r="O373" i="3"/>
  <c r="N373" i="3"/>
  <c r="M373" i="3"/>
  <c r="L373" i="3"/>
  <c r="K373" i="3"/>
  <c r="I373" i="3"/>
  <c r="H373" i="3"/>
  <c r="G373" i="3"/>
  <c r="F373" i="3"/>
  <c r="E373" i="3"/>
  <c r="D373" i="3"/>
  <c r="C373" i="3"/>
  <c r="B373" i="3"/>
  <c r="P372" i="3"/>
  <c r="O372" i="3"/>
  <c r="N372" i="3"/>
  <c r="M372" i="3"/>
  <c r="L372" i="3"/>
  <c r="K372" i="3"/>
  <c r="I372" i="3"/>
  <c r="H372" i="3"/>
  <c r="G372" i="3"/>
  <c r="F372" i="3"/>
  <c r="E372" i="3"/>
  <c r="D372" i="3"/>
  <c r="C372" i="3"/>
  <c r="B372" i="3"/>
  <c r="P369" i="3"/>
  <c r="O369" i="3"/>
  <c r="N369" i="3"/>
  <c r="M369" i="3"/>
  <c r="L369" i="3"/>
  <c r="K369" i="3"/>
  <c r="I369" i="3"/>
  <c r="H369" i="3"/>
  <c r="G369" i="3"/>
  <c r="F369" i="3"/>
  <c r="E369" i="3"/>
  <c r="D369" i="3"/>
  <c r="C369" i="3"/>
  <c r="B369" i="3"/>
  <c r="P368" i="3"/>
  <c r="O368" i="3"/>
  <c r="N368" i="3"/>
  <c r="M368" i="3"/>
  <c r="L368" i="3"/>
  <c r="K368" i="3"/>
  <c r="I368" i="3"/>
  <c r="H368" i="3"/>
  <c r="G368" i="3"/>
  <c r="F368" i="3"/>
  <c r="E368" i="3"/>
  <c r="D368" i="3"/>
  <c r="C368" i="3"/>
  <c r="B368" i="3"/>
  <c r="P367" i="3"/>
  <c r="O367" i="3"/>
  <c r="N367" i="3"/>
  <c r="M367" i="3"/>
  <c r="L367" i="3"/>
  <c r="K367" i="3"/>
  <c r="I367" i="3"/>
  <c r="H367" i="3"/>
  <c r="G367" i="3"/>
  <c r="F367" i="3"/>
  <c r="E367" i="3"/>
  <c r="D367" i="3"/>
  <c r="C367" i="3"/>
  <c r="B367" i="3"/>
  <c r="P366" i="3"/>
  <c r="O366" i="3"/>
  <c r="N366" i="3"/>
  <c r="M366" i="3"/>
  <c r="L366" i="3"/>
  <c r="K366" i="3"/>
  <c r="I366" i="3"/>
  <c r="H366" i="3"/>
  <c r="G366" i="3"/>
  <c r="F366" i="3"/>
  <c r="E366" i="3"/>
  <c r="D366" i="3"/>
  <c r="C366" i="3"/>
  <c r="B366" i="3"/>
  <c r="P365" i="3"/>
  <c r="O365" i="3"/>
  <c r="N365" i="3"/>
  <c r="M365" i="3"/>
  <c r="L365" i="3"/>
  <c r="K365" i="3"/>
  <c r="I365" i="3"/>
  <c r="H365" i="3"/>
  <c r="G365" i="3"/>
  <c r="F365" i="3"/>
  <c r="E365" i="3"/>
  <c r="D365" i="3"/>
  <c r="C365" i="3"/>
  <c r="B365" i="3"/>
  <c r="Q362" i="3"/>
  <c r="P362" i="3"/>
  <c r="O362" i="3"/>
  <c r="N362" i="3"/>
  <c r="M362" i="3"/>
  <c r="L362" i="3"/>
  <c r="K362" i="3"/>
  <c r="I362" i="3"/>
  <c r="H362" i="3"/>
  <c r="G362" i="3"/>
  <c r="F362" i="3"/>
  <c r="E362" i="3"/>
  <c r="D362" i="3"/>
  <c r="C362" i="3"/>
  <c r="B362" i="3"/>
  <c r="Q354" i="3"/>
  <c r="P354" i="3"/>
  <c r="O354" i="3"/>
  <c r="N354" i="3"/>
  <c r="M354" i="3"/>
  <c r="L354" i="3"/>
  <c r="K354" i="3"/>
  <c r="I354" i="3"/>
  <c r="H354" i="3"/>
  <c r="G354" i="3"/>
  <c r="F354" i="3"/>
  <c r="E354" i="3"/>
  <c r="D354" i="3"/>
  <c r="C354" i="3"/>
  <c r="B354" i="3"/>
  <c r="Q353" i="3"/>
  <c r="P353" i="3"/>
  <c r="O353" i="3"/>
  <c r="N353" i="3"/>
  <c r="M353" i="3"/>
  <c r="L353" i="3"/>
  <c r="K353" i="3"/>
  <c r="I353" i="3"/>
  <c r="H353" i="3"/>
  <c r="G353" i="3"/>
  <c r="F353" i="3"/>
  <c r="E353" i="3"/>
  <c r="D353" i="3"/>
  <c r="C353" i="3"/>
  <c r="B353" i="3"/>
  <c r="P350" i="3"/>
  <c r="O350" i="3"/>
  <c r="N350" i="3"/>
  <c r="M350" i="3"/>
  <c r="L350" i="3"/>
  <c r="K350" i="3"/>
  <c r="I350" i="3"/>
  <c r="H350" i="3"/>
  <c r="G350" i="3"/>
  <c r="F350" i="3"/>
  <c r="E350" i="3"/>
  <c r="D350" i="3"/>
  <c r="C350" i="3"/>
  <c r="P349" i="3"/>
  <c r="O349" i="3"/>
  <c r="N349" i="3"/>
  <c r="M349" i="3"/>
  <c r="L349" i="3"/>
  <c r="K349" i="3"/>
  <c r="I349" i="3"/>
  <c r="H349" i="3"/>
  <c r="G349" i="3"/>
  <c r="F349" i="3"/>
  <c r="E349" i="3"/>
  <c r="D349" i="3"/>
  <c r="C349" i="3"/>
  <c r="B349" i="3"/>
  <c r="P348" i="3"/>
  <c r="O348" i="3"/>
  <c r="N348" i="3"/>
  <c r="M348" i="3"/>
  <c r="L348" i="3"/>
  <c r="K348" i="3"/>
  <c r="I348" i="3"/>
  <c r="H348" i="3"/>
  <c r="G348" i="3"/>
  <c r="F348" i="3"/>
  <c r="E348" i="3"/>
  <c r="D348" i="3"/>
  <c r="C348" i="3"/>
  <c r="B348" i="3"/>
  <c r="P347" i="3"/>
  <c r="O347" i="3"/>
  <c r="N347" i="3"/>
  <c r="M347" i="3"/>
  <c r="L347" i="3"/>
  <c r="K347" i="3"/>
  <c r="I347" i="3"/>
  <c r="H347" i="3"/>
  <c r="G347" i="3"/>
  <c r="F347" i="3"/>
  <c r="E347" i="3"/>
  <c r="D347" i="3"/>
  <c r="C347" i="3"/>
  <c r="B347" i="3"/>
  <c r="P346" i="3"/>
  <c r="O346" i="3"/>
  <c r="N346" i="3"/>
  <c r="M346" i="3"/>
  <c r="L346" i="3"/>
  <c r="K346" i="3"/>
  <c r="I346" i="3"/>
  <c r="H346" i="3"/>
  <c r="G346" i="3"/>
  <c r="F346" i="3"/>
  <c r="E346" i="3"/>
  <c r="D346" i="3"/>
  <c r="C346" i="3"/>
  <c r="B346" i="3"/>
  <c r="K344" i="3"/>
  <c r="B344" i="3"/>
  <c r="P343" i="3"/>
  <c r="O343" i="3"/>
  <c r="N343" i="3"/>
  <c r="M343" i="3"/>
  <c r="L343" i="3"/>
  <c r="K343" i="3"/>
  <c r="J343" i="3"/>
  <c r="I343" i="3"/>
  <c r="H343" i="3"/>
  <c r="G343" i="3"/>
  <c r="F343" i="3"/>
  <c r="E343" i="3"/>
  <c r="D343" i="3"/>
  <c r="C343" i="3"/>
  <c r="B343" i="3"/>
  <c r="A343" i="3"/>
  <c r="A342" i="3"/>
  <c r="M75" i="18" l="1"/>
  <c r="Q75" i="18"/>
  <c r="E76" i="18"/>
  <c r="I76" i="18"/>
  <c r="M76" i="18"/>
  <c r="Q76" i="18"/>
  <c r="C73" i="20"/>
  <c r="E75" i="18"/>
  <c r="I75" i="18"/>
  <c r="B73" i="20"/>
  <c r="E73" i="20"/>
  <c r="D73" i="20"/>
  <c r="I73" i="18"/>
  <c r="M74" i="18"/>
  <c r="E74" i="18"/>
  <c r="P30" i="13"/>
  <c r="P29" i="13"/>
  <c r="P13" i="13"/>
  <c r="G13" i="13" s="1"/>
  <c r="P7" i="13"/>
  <c r="M71" i="18"/>
  <c r="M73" i="18"/>
  <c r="I72" i="18"/>
  <c r="E73" i="18"/>
  <c r="I119" i="10"/>
  <c r="I117" i="10"/>
  <c r="D120" i="10"/>
  <c r="D117" i="10"/>
  <c r="D118" i="10"/>
  <c r="D116" i="10"/>
  <c r="D119" i="10"/>
  <c r="P11" i="13"/>
  <c r="F8" i="13"/>
  <c r="G6" i="13" s="1"/>
  <c r="I118" i="10"/>
  <c r="I116" i="10"/>
  <c r="I130" i="10"/>
  <c r="D169" i="10"/>
  <c r="I121" i="9"/>
  <c r="I124" i="9"/>
  <c r="V154" i="5"/>
  <c r="I148" i="11"/>
  <c r="I149" i="11"/>
  <c r="I147" i="11"/>
  <c r="I150" i="11"/>
  <c r="D150" i="11"/>
  <c r="D149" i="11"/>
  <c r="D148" i="11"/>
  <c r="D147" i="11"/>
  <c r="P25" i="13"/>
  <c r="G24" i="13" s="1"/>
  <c r="F78" i="6"/>
  <c r="I155" i="10"/>
  <c r="P22" i="13"/>
  <c r="P23" i="13"/>
  <c r="R6" i="18"/>
  <c r="S6" i="18" s="1"/>
  <c r="R7" i="18"/>
  <c r="S7" i="18" s="1"/>
  <c r="R8" i="18"/>
  <c r="S8" i="18" s="1"/>
  <c r="R9" i="18"/>
  <c r="S9" i="18" s="1"/>
  <c r="R10" i="18"/>
  <c r="S10" i="18" s="1"/>
  <c r="R14" i="18"/>
  <c r="S14" i="18" s="1"/>
  <c r="R16" i="18"/>
  <c r="S16" i="18" s="1"/>
  <c r="R17" i="18"/>
  <c r="S17" i="18" s="1"/>
  <c r="R19" i="18"/>
  <c r="S19" i="18" s="1"/>
  <c r="R20" i="18"/>
  <c r="S20" i="18" s="1"/>
  <c r="R21" i="18"/>
  <c r="S21" i="18" s="1"/>
  <c r="R22" i="18"/>
  <c r="S22" i="18" s="1"/>
  <c r="R32" i="18"/>
  <c r="S32" i="18" s="1"/>
  <c r="F83" i="8"/>
  <c r="P5" i="13"/>
  <c r="G5" i="13" s="1"/>
  <c r="P28" i="13"/>
  <c r="C20" i="13"/>
  <c r="E8" i="13"/>
  <c r="R24" i="18"/>
  <c r="S24" i="18" s="1"/>
  <c r="R27" i="18"/>
  <c r="S27" i="18" s="1"/>
  <c r="R28" i="18"/>
  <c r="S28" i="18" s="1"/>
  <c r="R30" i="18"/>
  <c r="S30" i="18" s="1"/>
  <c r="I71" i="18"/>
  <c r="E71" i="18"/>
  <c r="R42" i="18"/>
  <c r="S42" i="18" s="1"/>
  <c r="G14" i="17"/>
  <c r="G12" i="17"/>
  <c r="J19" i="17"/>
  <c r="J18" i="17"/>
  <c r="G13" i="17"/>
  <c r="G21" i="17"/>
  <c r="H88" i="11"/>
  <c r="I85" i="11" s="1"/>
  <c r="F85" i="11"/>
  <c r="I132" i="10"/>
  <c r="I164" i="10"/>
  <c r="I162" i="10"/>
  <c r="I131" i="10"/>
  <c r="F135" i="10"/>
  <c r="I169" i="10"/>
  <c r="D157" i="10"/>
  <c r="D137" i="10"/>
  <c r="D155" i="10"/>
  <c r="I156" i="10"/>
  <c r="I170" i="10"/>
  <c r="I137" i="10"/>
  <c r="D130" i="10"/>
  <c r="I87" i="10"/>
  <c r="D132" i="10"/>
  <c r="D134" i="10"/>
  <c r="I138" i="10"/>
  <c r="I163" i="10"/>
  <c r="D171" i="10"/>
  <c r="C97" i="10"/>
  <c r="H111" i="10"/>
  <c r="I158" i="10"/>
  <c r="D162" i="10"/>
  <c r="D173" i="10"/>
  <c r="D176" i="10"/>
  <c r="D178" i="10"/>
  <c r="D131" i="10"/>
  <c r="I157" i="10"/>
  <c r="D177" i="10"/>
  <c r="D179" i="10"/>
  <c r="D123" i="10"/>
  <c r="D124" i="10"/>
  <c r="I176" i="10"/>
  <c r="D125" i="10"/>
  <c r="F103" i="10"/>
  <c r="I178" i="10"/>
  <c r="F108" i="10"/>
  <c r="F121" i="10"/>
  <c r="I123" i="10"/>
  <c r="I126" i="10"/>
  <c r="I134" i="10"/>
  <c r="F142" i="10"/>
  <c r="D156" i="10"/>
  <c r="D170" i="10"/>
  <c r="I177" i="10"/>
  <c r="D139" i="10"/>
  <c r="D141" i="10"/>
  <c r="D164" i="10"/>
  <c r="D166" i="10"/>
  <c r="I124" i="10"/>
  <c r="F101" i="10"/>
  <c r="I120" i="10"/>
  <c r="I125" i="10"/>
  <c r="D138" i="10"/>
  <c r="D163" i="10"/>
  <c r="F174" i="10"/>
  <c r="D159" i="10"/>
  <c r="D133" i="10"/>
  <c r="I139" i="10"/>
  <c r="I166" i="10"/>
  <c r="I171" i="10"/>
  <c r="H104" i="10"/>
  <c r="F106" i="10"/>
  <c r="I173" i="10"/>
  <c r="F167" i="10"/>
  <c r="F181" i="10"/>
  <c r="F100" i="10"/>
  <c r="F107" i="10"/>
  <c r="D127" i="10"/>
  <c r="F128" i="10"/>
  <c r="I141" i="10"/>
  <c r="F160" i="10"/>
  <c r="I180" i="10"/>
  <c r="H67" i="10"/>
  <c r="I63" i="10" s="1"/>
  <c r="F109" i="10"/>
  <c r="F110" i="10"/>
  <c r="I120" i="9"/>
  <c r="I126" i="9"/>
  <c r="D109" i="9"/>
  <c r="I113" i="9"/>
  <c r="I114" i="9"/>
  <c r="I106" i="9"/>
  <c r="I107" i="9"/>
  <c r="I108" i="9"/>
  <c r="I110" i="9"/>
  <c r="I122" i="9"/>
  <c r="I109" i="9"/>
  <c r="I111" i="9"/>
  <c r="D120" i="9"/>
  <c r="D121" i="9"/>
  <c r="D111" i="9"/>
  <c r="D113" i="9"/>
  <c r="D122" i="9"/>
  <c r="D107" i="9"/>
  <c r="D126" i="9"/>
  <c r="D128" i="9"/>
  <c r="D143" i="9"/>
  <c r="D145" i="9"/>
  <c r="D147" i="9"/>
  <c r="I153" i="9"/>
  <c r="I128" i="9"/>
  <c r="D149" i="9"/>
  <c r="I154" i="9"/>
  <c r="D132" i="9"/>
  <c r="D131" i="9"/>
  <c r="D133" i="9"/>
  <c r="D135" i="9"/>
  <c r="I157" i="9"/>
  <c r="D167" i="9"/>
  <c r="D136" i="9"/>
  <c r="I158" i="9"/>
  <c r="D168" i="9"/>
  <c r="I95" i="9"/>
  <c r="I101" i="9"/>
  <c r="I96" i="9"/>
  <c r="I97" i="9"/>
  <c r="I98" i="9"/>
  <c r="I99" i="9"/>
  <c r="I100" i="9"/>
  <c r="F104" i="9"/>
  <c r="D124" i="9"/>
  <c r="D134" i="9"/>
  <c r="D139" i="9"/>
  <c r="I156" i="9"/>
  <c r="I160" i="9"/>
  <c r="D165" i="9"/>
  <c r="D171" i="9"/>
  <c r="D172" i="9"/>
  <c r="D125" i="9"/>
  <c r="F129" i="9"/>
  <c r="I133" i="9"/>
  <c r="D137" i="9"/>
  <c r="I155" i="9"/>
  <c r="D164" i="9"/>
  <c r="D169" i="9"/>
  <c r="I137" i="9"/>
  <c r="D156" i="9"/>
  <c r="D102" i="9"/>
  <c r="I123" i="9"/>
  <c r="D142" i="9"/>
  <c r="D146" i="9"/>
  <c r="D150" i="9"/>
  <c r="D154" i="9"/>
  <c r="F162" i="9"/>
  <c r="I84" i="9"/>
  <c r="I132" i="9"/>
  <c r="I134" i="9"/>
  <c r="I136" i="9"/>
  <c r="I135" i="9"/>
  <c r="I85" i="9"/>
  <c r="I86" i="9"/>
  <c r="I127" i="9"/>
  <c r="D144" i="9"/>
  <c r="D158" i="9"/>
  <c r="I161" i="9"/>
  <c r="I87" i="9"/>
  <c r="I88" i="9"/>
  <c r="I89" i="9"/>
  <c r="I90" i="9"/>
  <c r="D160" i="9"/>
  <c r="D100" i="9"/>
  <c r="I138" i="9"/>
  <c r="F140" i="9"/>
  <c r="I139" i="9"/>
  <c r="D84" i="9"/>
  <c r="D86" i="9"/>
  <c r="D88" i="9"/>
  <c r="D90" i="9"/>
  <c r="F93" i="9"/>
  <c r="F115" i="9"/>
  <c r="I78" i="10"/>
  <c r="D98" i="9"/>
  <c r="D106" i="9"/>
  <c r="D108" i="9"/>
  <c r="D110" i="9"/>
  <c r="D112" i="9"/>
  <c r="D166" i="9"/>
  <c r="F173" i="9"/>
  <c r="I171" i="9"/>
  <c r="I169" i="9"/>
  <c r="I167" i="9"/>
  <c r="I165" i="9"/>
  <c r="I172" i="9"/>
  <c r="I170" i="9"/>
  <c r="I168" i="9"/>
  <c r="I166" i="9"/>
  <c r="I164" i="9"/>
  <c r="H97" i="10"/>
  <c r="F93" i="10"/>
  <c r="F94" i="10"/>
  <c r="F95" i="10"/>
  <c r="F96" i="10"/>
  <c r="C111" i="10"/>
  <c r="D85" i="9"/>
  <c r="D87" i="9"/>
  <c r="D89" i="9"/>
  <c r="I150" i="9"/>
  <c r="I148" i="9"/>
  <c r="I146" i="9"/>
  <c r="I144" i="9"/>
  <c r="I142" i="9"/>
  <c r="F151" i="9"/>
  <c r="I149" i="9"/>
  <c r="I147" i="9"/>
  <c r="I145" i="9"/>
  <c r="I143" i="9"/>
  <c r="D12" i="17"/>
  <c r="R23" i="18"/>
  <c r="S23" i="18" s="1"/>
  <c r="C104" i="10"/>
  <c r="R15" i="18"/>
  <c r="S15" i="18" s="1"/>
  <c r="R31" i="18"/>
  <c r="S31" i="18" s="1"/>
  <c r="R43" i="18"/>
  <c r="S43" i="18" s="1"/>
  <c r="I57" i="10"/>
  <c r="I85" i="10"/>
  <c r="R5" i="18"/>
  <c r="S5" i="18" s="1"/>
  <c r="M72" i="18"/>
  <c r="D123" i="9"/>
  <c r="D153" i="9"/>
  <c r="D155" i="9"/>
  <c r="D157" i="9"/>
  <c r="D159" i="9"/>
  <c r="C82" i="11"/>
  <c r="D78" i="11" s="1"/>
  <c r="R11" i="18"/>
  <c r="S11" i="18" s="1"/>
  <c r="R12" i="18"/>
  <c r="S12" i="18" s="1"/>
  <c r="E72" i="18"/>
  <c r="R13" i="18"/>
  <c r="S13" i="18" s="1"/>
  <c r="I74" i="18"/>
  <c r="R25" i="18"/>
  <c r="S25" i="18" s="1"/>
  <c r="R26" i="18"/>
  <c r="S26" i="18" s="1"/>
  <c r="R39" i="18"/>
  <c r="S39" i="18" s="1"/>
  <c r="R40" i="18"/>
  <c r="S40" i="18" s="1"/>
  <c r="Q80" i="18"/>
  <c r="P18" i="13"/>
  <c r="G18" i="13" s="1"/>
  <c r="R18" i="18"/>
  <c r="S18" i="18" s="1"/>
  <c r="R33" i="18"/>
  <c r="S33" i="18" s="1"/>
  <c r="R37" i="18"/>
  <c r="S37" i="18" s="1"/>
  <c r="R41" i="18"/>
  <c r="S41" i="18" s="1"/>
  <c r="E78" i="18"/>
  <c r="P16" i="13"/>
  <c r="G16" i="13" s="1"/>
  <c r="P19" i="13"/>
  <c r="G19" i="13" s="1"/>
  <c r="R29" i="18"/>
  <c r="S29" i="18" s="1"/>
  <c r="R34" i="18"/>
  <c r="S34" i="18" s="1"/>
  <c r="R38" i="18"/>
  <c r="S38" i="18" s="1"/>
  <c r="E81" i="18"/>
  <c r="Q72" i="18"/>
  <c r="Q74" i="18"/>
  <c r="Q78" i="18"/>
  <c r="S35" i="18"/>
  <c r="Q71" i="18"/>
  <c r="Q73" i="18"/>
  <c r="F17" i="8"/>
  <c r="F20" i="8"/>
  <c r="F22" i="8"/>
  <c r="F24" i="8"/>
  <c r="R44" i="18"/>
  <c r="S44" i="18" s="1"/>
  <c r="D95" i="9"/>
  <c r="D97" i="9"/>
  <c r="D99" i="9"/>
  <c r="D101" i="9"/>
  <c r="G19" i="17"/>
  <c r="P10" i="13"/>
  <c r="P4" i="13"/>
  <c r="G4" i="13" s="1"/>
  <c r="H76" i="11"/>
  <c r="H82" i="11"/>
  <c r="F86" i="11"/>
  <c r="C88" i="11"/>
  <c r="D85" i="11" s="1"/>
  <c r="F151" i="11"/>
  <c r="C76" i="11"/>
  <c r="D73" i="11" s="1"/>
  <c r="J20" i="17"/>
  <c r="J21" i="17"/>
  <c r="G18" i="17"/>
  <c r="D18" i="17"/>
  <c r="D21" i="17"/>
  <c r="D19" i="17"/>
  <c r="J13" i="17"/>
  <c r="J14" i="17"/>
  <c r="J12" i="17"/>
  <c r="D14" i="17"/>
  <c r="D13" i="17"/>
  <c r="C67" i="10"/>
  <c r="F40" i="8"/>
  <c r="F80" i="6"/>
  <c r="F79" i="6"/>
  <c r="F50" i="6"/>
  <c r="C74" i="8"/>
  <c r="C70" i="8"/>
  <c r="F34" i="8"/>
  <c r="F51" i="6"/>
  <c r="F4" i="8"/>
  <c r="F69" i="8" s="1"/>
  <c r="F26" i="8"/>
  <c r="F32" i="8"/>
  <c r="F3" i="8"/>
  <c r="C71" i="8"/>
  <c r="F28" i="8"/>
  <c r="F36" i="8"/>
  <c r="C72" i="8"/>
  <c r="C81" i="6"/>
  <c r="F6" i="8"/>
  <c r="F71" i="8" s="1"/>
  <c r="F30" i="8"/>
  <c r="F38" i="8"/>
  <c r="F44" i="7"/>
  <c r="F52" i="6"/>
  <c r="F81" i="6"/>
  <c r="F46" i="7"/>
  <c r="F37" i="7"/>
  <c r="F42" i="7"/>
  <c r="F45" i="7"/>
  <c r="F72" i="8"/>
  <c r="F18" i="8"/>
  <c r="F70" i="8"/>
  <c r="C73" i="8"/>
  <c r="F21" i="8"/>
  <c r="F25" i="8"/>
  <c r="F29" i="8"/>
  <c r="F33" i="8"/>
  <c r="F37" i="8"/>
  <c r="F41" i="8"/>
  <c r="F23" i="8"/>
  <c r="F27" i="8"/>
  <c r="F31" i="8"/>
  <c r="F35" i="8"/>
  <c r="F39" i="8"/>
  <c r="G23" i="13" l="1"/>
  <c r="F76" i="8"/>
  <c r="F75" i="8"/>
  <c r="D79" i="11"/>
  <c r="J92" i="8"/>
  <c r="D66" i="10"/>
  <c r="D65" i="10"/>
  <c r="D64" i="10"/>
  <c r="D63" i="10"/>
  <c r="I78" i="11"/>
  <c r="F82" i="11"/>
  <c r="F76" i="11"/>
  <c r="I93" i="10"/>
  <c r="I94" i="10"/>
  <c r="I95" i="10"/>
  <c r="I92" i="10"/>
  <c r="I96" i="10"/>
  <c r="D107" i="10"/>
  <c r="D108" i="10"/>
  <c r="D110" i="10"/>
  <c r="D106" i="10"/>
  <c r="D109" i="10"/>
  <c r="I106" i="10"/>
  <c r="I108" i="10"/>
  <c r="I107" i="10"/>
  <c r="I109" i="10"/>
  <c r="I110" i="10"/>
  <c r="D101" i="10"/>
  <c r="D102" i="10"/>
  <c r="D100" i="10"/>
  <c r="D103" i="10"/>
  <c r="D94" i="10"/>
  <c r="D92" i="10"/>
  <c r="D95" i="10"/>
  <c r="D96" i="10"/>
  <c r="D93" i="10"/>
  <c r="I101" i="10"/>
  <c r="I102" i="10"/>
  <c r="I66" i="10"/>
  <c r="F89" i="7"/>
  <c r="F81" i="8"/>
  <c r="F82" i="8"/>
  <c r="F88" i="7"/>
  <c r="F77" i="8"/>
  <c r="F78" i="8"/>
  <c r="F80" i="8"/>
  <c r="F79" i="8"/>
  <c r="I84" i="11"/>
  <c r="I86" i="11"/>
  <c r="I80" i="11"/>
  <c r="D81" i="11"/>
  <c r="F88" i="11"/>
  <c r="D80" i="11"/>
  <c r="D72" i="11"/>
  <c r="F97" i="10"/>
  <c r="I86" i="10"/>
  <c r="F67" i="10"/>
  <c r="I89" i="10"/>
  <c r="I103" i="10"/>
  <c r="I88" i="10"/>
  <c r="I100" i="10"/>
  <c r="F111" i="10"/>
  <c r="I64" i="10"/>
  <c r="I65" i="10"/>
  <c r="I80" i="10"/>
  <c r="I60" i="10"/>
  <c r="I82" i="10"/>
  <c r="I58" i="10"/>
  <c r="I81" i="10"/>
  <c r="I79" i="10"/>
  <c r="I56" i="10"/>
  <c r="I59" i="10"/>
  <c r="F104" i="10"/>
  <c r="D74" i="11"/>
  <c r="K82" i="8"/>
  <c r="K80" i="8"/>
  <c r="K78" i="8"/>
  <c r="K77" i="8"/>
  <c r="K81" i="8"/>
  <c r="K79" i="8"/>
  <c r="K83" i="8"/>
  <c r="D84" i="11"/>
  <c r="D86" i="11"/>
  <c r="I79" i="11"/>
  <c r="I81" i="11"/>
  <c r="I72" i="11"/>
  <c r="I74" i="11"/>
  <c r="I73" i="11"/>
  <c r="G52" i="6"/>
  <c r="F68" i="8"/>
  <c r="G51" i="6"/>
  <c r="F74" i="8"/>
  <c r="F73" i="8"/>
  <c r="K92" i="8" l="1"/>
  <c r="C90" i="6" l="1"/>
  <c r="F59" i="6"/>
  <c r="F90" i="6" l="1"/>
  <c r="F57" i="6" l="1"/>
  <c r="F58" i="6"/>
  <c r="F56" i="6" l="1"/>
  <c r="F55" i="6" l="1"/>
  <c r="F41" i="7" l="1"/>
  <c r="F43" i="7"/>
  <c r="F33" i="6" l="1"/>
  <c r="F32" i="6"/>
  <c r="F31" i="6"/>
  <c r="F30" i="6"/>
  <c r="F28" i="6"/>
  <c r="F27" i="6"/>
  <c r="F26" i="6"/>
  <c r="F25" i="6"/>
  <c r="C84" i="6" l="1"/>
  <c r="F29" i="6"/>
  <c r="F37" i="6"/>
  <c r="F41" i="6"/>
  <c r="F45" i="6"/>
  <c r="F49" i="6"/>
  <c r="F53" i="6"/>
  <c r="C85" i="6"/>
  <c r="F34" i="6"/>
  <c r="F38" i="6"/>
  <c r="F42" i="6"/>
  <c r="F46" i="6"/>
  <c r="F54" i="6"/>
  <c r="F89" i="6" s="1"/>
  <c r="F23" i="6"/>
  <c r="C82" i="6"/>
  <c r="F35" i="6"/>
  <c r="C86" i="6"/>
  <c r="F39" i="6"/>
  <c r="F43" i="6"/>
  <c r="F47" i="6"/>
  <c r="F24" i="6"/>
  <c r="C83" i="6"/>
  <c r="F36" i="6"/>
  <c r="F40" i="6"/>
  <c r="F44" i="6"/>
  <c r="F87" i="6" l="1"/>
  <c r="F88" i="6"/>
  <c r="F83" i="6"/>
  <c r="F82" i="6"/>
  <c r="F86" i="6"/>
  <c r="F84" i="6"/>
  <c r="F85" i="6"/>
  <c r="F40" i="7" l="1"/>
  <c r="F87" i="7" s="1"/>
  <c r="F20" i="7" l="1"/>
  <c r="F18" i="7"/>
  <c r="F17" i="7"/>
  <c r="F16" i="7"/>
  <c r="F15" i="7"/>
  <c r="F12" i="7"/>
  <c r="F11" i="7"/>
  <c r="F10" i="7"/>
  <c r="F8" i="7"/>
  <c r="F7" i="7"/>
  <c r="F6" i="7"/>
  <c r="F21" i="7" l="1"/>
  <c r="F25" i="7"/>
  <c r="C79" i="7"/>
  <c r="F4" i="7"/>
  <c r="F14" i="7"/>
  <c r="F22" i="7"/>
  <c r="F19" i="7"/>
  <c r="F82" i="7" s="1"/>
  <c r="F23" i="7"/>
  <c r="C78" i="7"/>
  <c r="F3" i="7"/>
  <c r="F9" i="7"/>
  <c r="F24" i="7"/>
  <c r="F13" i="7"/>
  <c r="F81" i="7" s="1"/>
  <c r="F5" i="7"/>
  <c r="F83" i="7" l="1"/>
  <c r="F80" i="7"/>
  <c r="F78" i="7"/>
  <c r="F35" i="7"/>
  <c r="F27" i="7"/>
  <c r="F34" i="7"/>
  <c r="F26" i="7"/>
  <c r="F33" i="7"/>
  <c r="F28" i="7"/>
  <c r="F39" i="7"/>
  <c r="F31" i="7"/>
  <c r="F38" i="7"/>
  <c r="F30" i="7"/>
  <c r="F79" i="7"/>
  <c r="F29" i="7"/>
  <c r="F32" i="7"/>
  <c r="F85" i="7" l="1"/>
  <c r="F86" i="7"/>
  <c r="F84" i="7"/>
  <c r="B85" i="8"/>
  <c r="B91" i="7"/>
  <c r="B93" i="6"/>
  <c r="B94" i="6" l="1"/>
  <c r="B84" i="8" l="1"/>
  <c r="B90" i="7"/>
  <c r="B92" i="6"/>
  <c r="B83" i="8" l="1"/>
  <c r="B89" i="7"/>
  <c r="B91" i="6"/>
  <c r="B82" i="8" l="1"/>
  <c r="B88" i="7"/>
  <c r="B90" i="6"/>
  <c r="B92" i="7" l="1"/>
  <c r="B81" i="8" l="1"/>
  <c r="B80" i="8"/>
  <c r="B79" i="8" l="1"/>
  <c r="B78" i="8" l="1"/>
  <c r="B69" i="8" l="1"/>
  <c r="B70" i="8"/>
  <c r="B68" i="8"/>
  <c r="B71" i="8" l="1"/>
  <c r="B73" i="8"/>
  <c r="B72" i="8"/>
  <c r="B82" i="6" l="1"/>
  <c r="B83" i="6"/>
  <c r="B77" i="8"/>
  <c r="B84" i="6" l="1"/>
  <c r="B85" i="6"/>
  <c r="B86" i="6"/>
  <c r="B82" i="7" l="1"/>
  <c r="B83" i="7" l="1"/>
  <c r="B84" i="7"/>
  <c r="B81" i="7"/>
  <c r="B80" i="7"/>
  <c r="C95" i="7" l="1"/>
  <c r="F52" i="7"/>
  <c r="F95" i="7" l="1"/>
  <c r="F54" i="7" l="1"/>
  <c r="C97" i="7"/>
  <c r="F97" i="7" l="1"/>
  <c r="B97" i="7" l="1"/>
  <c r="G4" i="6" l="1"/>
  <c r="G5" i="6"/>
  <c r="G6" i="6"/>
  <c r="G7" i="6"/>
  <c r="G8" i="6"/>
  <c r="G9" i="6"/>
  <c r="G10" i="6"/>
  <c r="G11" i="6"/>
  <c r="G12" i="6"/>
  <c r="G13" i="6"/>
  <c r="G3" i="6"/>
  <c r="G78" i="6" s="1"/>
  <c r="G80" i="6" l="1"/>
  <c r="G16" i="6"/>
  <c r="G79" i="6"/>
  <c r="G15" i="6"/>
  <c r="G14" i="6"/>
  <c r="G20" i="6" l="1"/>
  <c r="G6" i="7"/>
  <c r="G10" i="8"/>
  <c r="G28" i="6"/>
  <c r="G14" i="7"/>
  <c r="G36" i="6"/>
  <c r="G22" i="7"/>
  <c r="G18" i="8"/>
  <c r="G30" i="7"/>
  <c r="G26" i="8"/>
  <c r="G44" i="6"/>
  <c r="G34" i="8"/>
  <c r="G38" i="7"/>
  <c r="G42" i="8"/>
  <c r="G83" i="8" s="1"/>
  <c r="G46" i="7"/>
  <c r="G89" i="7" s="1"/>
  <c r="G60" i="6"/>
  <c r="G91" i="6" s="1"/>
  <c r="G17" i="8"/>
  <c r="G35" i="6"/>
  <c r="G21" i="7"/>
  <c r="G59" i="6"/>
  <c r="G90" i="6" s="1"/>
  <c r="G45" i="7"/>
  <c r="G88" i="7" s="1"/>
  <c r="G41" i="8"/>
  <c r="G82" i="8" s="1"/>
  <c r="G55" i="6"/>
  <c r="G37" i="8"/>
  <c r="G78" i="8" s="1"/>
  <c r="G41" i="7"/>
  <c r="G18" i="6"/>
  <c r="G4" i="7"/>
  <c r="G79" i="7" s="1"/>
  <c r="G12" i="7"/>
  <c r="G26" i="6"/>
  <c r="G8" i="8"/>
  <c r="G34" i="6"/>
  <c r="G16" i="8"/>
  <c r="G20" i="7"/>
  <c r="G24" i="8"/>
  <c r="G42" i="6"/>
  <c r="G28" i="7"/>
  <c r="G32" i="8"/>
  <c r="G50" i="6"/>
  <c r="G36" i="7"/>
  <c r="G58" i="6"/>
  <c r="G44" i="7"/>
  <c r="G40" i="8"/>
  <c r="G81" i="8" s="1"/>
  <c r="G52" i="7"/>
  <c r="G95" i="7" s="1"/>
  <c r="G49" i="8"/>
  <c r="G90" i="8" s="1"/>
  <c r="G53" i="7"/>
  <c r="G96" i="7" s="1"/>
  <c r="G5" i="8"/>
  <c r="G70" i="8" s="1"/>
  <c r="G9" i="7"/>
  <c r="G23" i="6"/>
  <c r="G13" i="8"/>
  <c r="G17" i="7"/>
  <c r="G31" i="6"/>
  <c r="G33" i="8"/>
  <c r="G37" i="7"/>
  <c r="G7" i="7"/>
  <c r="G3" i="8"/>
  <c r="G68" i="8" s="1"/>
  <c r="G21" i="6"/>
  <c r="G29" i="6"/>
  <c r="G11" i="8"/>
  <c r="G15" i="7"/>
  <c r="G23" i="7"/>
  <c r="G37" i="6"/>
  <c r="G27" i="8"/>
  <c r="G31" i="7"/>
  <c r="G45" i="6"/>
  <c r="G39" i="7"/>
  <c r="G35" i="8"/>
  <c r="G53" i="6"/>
  <c r="G61" i="6"/>
  <c r="G92" i="6" s="1"/>
  <c r="G43" i="8"/>
  <c r="G84" i="8" s="1"/>
  <c r="G47" i="7"/>
  <c r="G90" i="7" s="1"/>
  <c r="G6" i="8"/>
  <c r="G24" i="6"/>
  <c r="G10" i="7"/>
  <c r="G18" i="7"/>
  <c r="G14" i="8"/>
  <c r="G32" i="6"/>
  <c r="G26" i="7"/>
  <c r="G22" i="8"/>
  <c r="G40" i="6"/>
  <c r="G34" i="7"/>
  <c r="G48" i="6"/>
  <c r="G30" i="8"/>
  <c r="G56" i="6"/>
  <c r="G42" i="7"/>
  <c r="G38" i="8"/>
  <c r="G79" i="8" s="1"/>
  <c r="G46" i="8"/>
  <c r="G87" i="8" s="1"/>
  <c r="G64" i="6"/>
  <c r="G95" i="6" s="1"/>
  <c r="G50" i="7"/>
  <c r="G93" i="7" s="1"/>
  <c r="G33" i="7"/>
  <c r="G29" i="8"/>
  <c r="G47" i="6"/>
  <c r="G21" i="8"/>
  <c r="G39" i="6"/>
  <c r="G25" i="7"/>
  <c r="G4" i="8"/>
  <c r="G69" i="8" s="1"/>
  <c r="G22" i="6"/>
  <c r="G8" i="7"/>
  <c r="G16" i="7"/>
  <c r="G12" i="8"/>
  <c r="G30" i="6"/>
  <c r="G20" i="8"/>
  <c r="G24" i="7"/>
  <c r="G38" i="6"/>
  <c r="G28" i="8"/>
  <c r="G46" i="6"/>
  <c r="G32" i="7"/>
  <c r="G54" i="6"/>
  <c r="G36" i="8"/>
  <c r="G77" i="8" s="1"/>
  <c r="G40" i="7"/>
  <c r="G48" i="7"/>
  <c r="G91" i="7" s="1"/>
  <c r="G62" i="6"/>
  <c r="G93" i="6" s="1"/>
  <c r="G44" i="8"/>
  <c r="G85" i="8" s="1"/>
  <c r="G45" i="8"/>
  <c r="G86" i="8" s="1"/>
  <c r="G50" i="8"/>
  <c r="G91" i="8" s="1"/>
  <c r="G54" i="7"/>
  <c r="G97" i="7" s="1"/>
  <c r="G19" i="6"/>
  <c r="G5" i="7"/>
  <c r="G13" i="7"/>
  <c r="G27" i="6"/>
  <c r="G9" i="8"/>
  <c r="G43" i="6"/>
  <c r="G25" i="8"/>
  <c r="G29" i="7"/>
  <c r="G49" i="7"/>
  <c r="G92" i="7" s="1"/>
  <c r="G63" i="6"/>
  <c r="G94" i="6" s="1"/>
  <c r="G17" i="6"/>
  <c r="G3" i="7"/>
  <c r="G78" i="7" s="1"/>
  <c r="G25" i="6"/>
  <c r="G11" i="7"/>
  <c r="G7" i="8"/>
  <c r="G19" i="7"/>
  <c r="G15" i="8"/>
  <c r="G33" i="6"/>
  <c r="G23" i="8"/>
  <c r="G41" i="6"/>
  <c r="G27" i="7"/>
  <c r="G35" i="7"/>
  <c r="G49" i="6"/>
  <c r="G31" i="8"/>
  <c r="G39" i="8"/>
  <c r="G80" i="8" s="1"/>
  <c r="G57" i="6"/>
  <c r="G43" i="7"/>
  <c r="G47" i="8"/>
  <c r="G88" i="8" s="1"/>
  <c r="G51" i="7"/>
  <c r="G94" i="7" s="1"/>
  <c r="G48" i="8"/>
  <c r="G89" i="8" s="1"/>
  <c r="G65" i="6"/>
  <c r="G96" i="6" s="1"/>
  <c r="G81" i="6" l="1"/>
  <c r="G82" i="6"/>
  <c r="G76" i="8"/>
  <c r="G88" i="6"/>
  <c r="G86" i="7"/>
  <c r="G80" i="7"/>
  <c r="G89" i="6"/>
  <c r="G74" i="8"/>
  <c r="G83" i="6"/>
  <c r="G73" i="8"/>
  <c r="G71" i="8"/>
  <c r="G82" i="7"/>
  <c r="G85" i="6"/>
  <c r="G87" i="6"/>
  <c r="G87" i="7"/>
  <c r="G84" i="7"/>
  <c r="G72" i="8"/>
  <c r="G75" i="8"/>
  <c r="G86" i="6"/>
  <c r="G81" i="7"/>
  <c r="G84" i="6"/>
  <c r="G83" i="7"/>
  <c r="G8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Jennifer@Wildlife</author>
  </authors>
  <commentList>
    <comment ref="E59" authorId="0" shapeId="0" xr:uid="{8F20AB45-59AE-4630-9DBE-F64D8898A177}">
      <text>
        <r>
          <rPr>
            <b/>
            <sz val="9"/>
            <color indexed="81"/>
            <rFont val="Tahoma"/>
            <family val="2"/>
          </rPr>
          <t>Simon, Jennifer@Wildlife:</t>
        </r>
        <r>
          <rPr>
            <sz val="9"/>
            <color indexed="81"/>
            <rFont val="Tahoma"/>
            <family val="2"/>
          </rPr>
          <t xml:space="preserve">
Robin, I added these formulas at the bottom to help validate data entry. Hopefully this doesn't cause printing issues - if so, please delete.</t>
        </r>
      </text>
    </comment>
  </commentList>
</comments>
</file>

<file path=xl/sharedStrings.xml><?xml version="1.0" encoding="utf-8"?>
<sst xmlns="http://schemas.openxmlformats.org/spreadsheetml/2006/main" count="5854" uniqueCount="293">
  <si>
    <t>Apr.</t>
  </si>
  <si>
    <t>May</t>
  </si>
  <si>
    <t>June</t>
  </si>
  <si>
    <t>July</t>
  </si>
  <si>
    <t>Aug.</t>
  </si>
  <si>
    <t>Sept.</t>
  </si>
  <si>
    <t>Oct.</t>
  </si>
  <si>
    <t>Season</t>
  </si>
  <si>
    <t xml:space="preserve">   May</t>
  </si>
  <si>
    <t>CHINOOK</t>
  </si>
  <si>
    <t>COHO</t>
  </si>
  <si>
    <t>Crescent City</t>
  </si>
  <si>
    <t>1976-1980</t>
  </si>
  <si>
    <t>-</t>
  </si>
  <si>
    <t>1981-1985</t>
  </si>
  <si>
    <t>1986-1990</t>
  </si>
  <si>
    <t>Eureka</t>
  </si>
  <si>
    <t>Fort Bragg</t>
  </si>
  <si>
    <t>San Francisco</t>
  </si>
  <si>
    <t>Monterey</t>
  </si>
  <si>
    <t>Total Statewide</t>
  </si>
  <si>
    <t>a/</t>
  </si>
  <si>
    <t>b/  Preliminary.</t>
  </si>
  <si>
    <t>Mar.</t>
  </si>
  <si>
    <t>Nov.</t>
  </si>
  <si>
    <t>Dec.</t>
  </si>
  <si>
    <t>a/  Preliminary.</t>
  </si>
  <si>
    <t>1971-1975</t>
  </si>
  <si>
    <t xml:space="preserve"> -</t>
  </si>
  <si>
    <t xml:space="preserve">  -</t>
  </si>
  <si>
    <t>Treaty
Indian</t>
  </si>
  <si>
    <t>Non-
Indian</t>
  </si>
  <si>
    <r>
      <t>1994</t>
    </r>
    <r>
      <rPr>
        <vertAlign val="superscript"/>
        <sz val="8"/>
        <rFont val="Arial"/>
        <family val="2"/>
      </rPr>
      <t>c/</t>
    </r>
  </si>
  <si>
    <r>
      <t>1996</t>
    </r>
    <r>
      <rPr>
        <vertAlign val="superscript"/>
        <sz val="8"/>
        <rFont val="Arial"/>
        <family val="2"/>
      </rPr>
      <t>c/</t>
    </r>
  </si>
  <si>
    <r>
      <t>Treaty
Indian</t>
    </r>
    <r>
      <rPr>
        <vertAlign val="superscript"/>
        <sz val="8"/>
        <rFont val="Arial"/>
        <family val="2"/>
      </rPr>
      <t>b/</t>
    </r>
  </si>
  <si>
    <t>b/  Season totals include additional winter treaty Indian troll.</t>
  </si>
  <si>
    <t>NA</t>
  </si>
  <si>
    <t>Dressed Pounds
Landed (thousands)</t>
  </si>
  <si>
    <t>Vessels
Landing
Salmon</t>
  </si>
  <si>
    <t>Vessels
with
Permits</t>
  </si>
  <si>
    <t>Nominal Average
Exvessel
Value/Vessel
(dollars)</t>
  </si>
  <si>
    <t>a/  Derived from vessel registrations and fish landing tickets.</t>
  </si>
  <si>
    <t>Nominal Exvessel
Value 
($ thousands)</t>
  </si>
  <si>
    <r>
      <t>2001</t>
    </r>
    <r>
      <rPr>
        <vertAlign val="superscript"/>
        <sz val="8"/>
        <rFont val="Arial"/>
        <family val="2"/>
      </rPr>
      <t>f/</t>
    </r>
  </si>
  <si>
    <r>
      <t>2002</t>
    </r>
    <r>
      <rPr>
        <vertAlign val="superscript"/>
        <sz val="8"/>
        <rFont val="Arial"/>
        <family val="2"/>
      </rPr>
      <t>f/</t>
    </r>
  </si>
  <si>
    <r>
      <t>2003</t>
    </r>
    <r>
      <rPr>
        <vertAlign val="superscript"/>
        <sz val="8"/>
        <rFont val="Arial"/>
        <family val="2"/>
      </rPr>
      <t>f/</t>
    </r>
  </si>
  <si>
    <r>
      <t>2004</t>
    </r>
    <r>
      <rPr>
        <vertAlign val="superscript"/>
        <sz val="8"/>
        <rFont val="Arial"/>
        <family val="2"/>
      </rPr>
      <t>f/</t>
    </r>
  </si>
  <si>
    <r>
      <t>2005</t>
    </r>
    <r>
      <rPr>
        <vertAlign val="superscript"/>
        <sz val="8"/>
        <rFont val="Arial"/>
        <family val="2"/>
      </rPr>
      <t>f/</t>
    </r>
  </si>
  <si>
    <t>h/  72 licenses and delivery permits purchased by buyback program at the end of 1996 and early 1997.</t>
  </si>
  <si>
    <t>i/  100 licenses and delivery permits purchased by buyback program at the end of 1997 and early 1998.</t>
  </si>
  <si>
    <t>j/  41 licenses purchased by buyback program at the end of 2000.</t>
  </si>
  <si>
    <t>Year</t>
  </si>
  <si>
    <t>&lt;20</t>
  </si>
  <si>
    <t>21-25</t>
  </si>
  <si>
    <t>26-30</t>
  </si>
  <si>
    <t>31-35</t>
  </si>
  <si>
    <t>36-40</t>
  </si>
  <si>
    <t>41-45</t>
  </si>
  <si>
    <t>46-50</t>
  </si>
  <si>
    <t>51-55</t>
  </si>
  <si>
    <t>&gt;56</t>
  </si>
  <si>
    <t>TOTAL</t>
  </si>
  <si>
    <t>Unknown</t>
  </si>
  <si>
    <t xml:space="preserve">Year  </t>
  </si>
  <si>
    <t>Length
Category (feet)</t>
  </si>
  <si>
    <t>Percent of
Total</t>
  </si>
  <si>
    <t>Average Per
Boat (pounds)</t>
  </si>
  <si>
    <t>Total
(pounds)</t>
  </si>
  <si>
    <t>Vessels</t>
  </si>
  <si>
    <t>Catch</t>
  </si>
  <si>
    <t>c/  Number of boats includes only those recording pounds greater than 0.</t>
  </si>
  <si>
    <r>
      <t>Number</t>
    </r>
    <r>
      <rPr>
        <vertAlign val="superscript"/>
        <sz val="8"/>
        <rFont val="Arial"/>
        <family val="2"/>
      </rPr>
      <t>b/</t>
    </r>
  </si>
  <si>
    <r>
      <t>Catch</t>
    </r>
    <r>
      <rPr>
        <vertAlign val="superscript"/>
        <sz val="8"/>
        <rFont val="Arial"/>
        <family val="2"/>
      </rPr>
      <t>c/</t>
    </r>
  </si>
  <si>
    <t>c/  Excludes pink salmon landings.</t>
  </si>
  <si>
    <t>b/  Number of boats includes only those recording pounds greater than 0.</t>
  </si>
  <si>
    <t>20-29</t>
  </si>
  <si>
    <t>30-39</t>
  </si>
  <si>
    <t>40-49</t>
  </si>
  <si>
    <t>&gt;50</t>
  </si>
  <si>
    <t>&lt;25</t>
  </si>
  <si>
    <t>&gt;36</t>
  </si>
  <si>
    <t>a/  All values in this table are based on preliminary information available at the start of each year's review.</t>
  </si>
  <si>
    <t>Port</t>
  </si>
  <si>
    <t>Number of Deliveries</t>
  </si>
  <si>
    <t>Total Dressed Pounds Landed</t>
  </si>
  <si>
    <t>Total Exvessel Value (dollars)</t>
  </si>
  <si>
    <t>Percent Exvessel Value Landed
in Port</t>
  </si>
  <si>
    <t>Shelter Cove</t>
  </si>
  <si>
    <t>Bodega Bay</t>
  </si>
  <si>
    <t>Half Moon Bay</t>
  </si>
  <si>
    <t>Santa Cruz</t>
  </si>
  <si>
    <t>Moss Landing</t>
  </si>
  <si>
    <t>Morro Bay south</t>
  </si>
  <si>
    <t>Westport</t>
  </si>
  <si>
    <t>Ilwaco</t>
  </si>
  <si>
    <t>Number of Boats</t>
  </si>
  <si>
    <t>50% of Pounds Landed</t>
  </si>
  <si>
    <t>90% of Pounds Landed</t>
  </si>
  <si>
    <t>Total Vessels</t>
  </si>
  <si>
    <t>Number of Vessels</t>
  </si>
  <si>
    <t>Percent of Fleet</t>
  </si>
  <si>
    <t>50% of Fish Landed</t>
  </si>
  <si>
    <t>90% of Fish Landed</t>
  </si>
  <si>
    <t>a/  All values in this table are based on preliminary information available at the start of each year's review and are not updated in subsequent years.</t>
  </si>
  <si>
    <t>California</t>
  </si>
  <si>
    <t>Oregon</t>
  </si>
  <si>
    <t>Washington</t>
  </si>
  <si>
    <t>Unknown/Other</t>
  </si>
  <si>
    <t>CALIFORNIA</t>
  </si>
  <si>
    <t>OREGON</t>
  </si>
  <si>
    <t>WASHINGTON</t>
  </si>
  <si>
    <t>Home State</t>
  </si>
  <si>
    <t>Percent</t>
  </si>
  <si>
    <t>Landings (Pounds)</t>
  </si>
  <si>
    <t>Total Value (Dollars)</t>
  </si>
  <si>
    <t xml:space="preserve">  California (length)</t>
  </si>
  <si>
    <t xml:space="preserve">  Oregon (length)</t>
  </si>
  <si>
    <t xml:space="preserve">  Washington (length)</t>
  </si>
  <si>
    <t>Grand</t>
  </si>
  <si>
    <t>&lt;26</t>
  </si>
  <si>
    <t>26-36</t>
  </si>
  <si>
    <t>Subtotal</t>
  </si>
  <si>
    <t xml:space="preserve">    &lt;26</t>
  </si>
  <si>
    <t xml:space="preserve">&gt;36 </t>
  </si>
  <si>
    <t>a/  "Home state" refers to the declared state of residence of vessel skipper, who, in most cases, is also the vessel owner.</t>
  </si>
  <si>
    <t>b/  Includes vessels with home states other than California, Oregon, and Washington.</t>
  </si>
  <si>
    <t>c/  Includes vessels of unknown lengths.</t>
  </si>
  <si>
    <t>Other/Unknown</t>
  </si>
  <si>
    <r>
      <t>Home State</t>
    </r>
    <r>
      <rPr>
        <vertAlign val="superscript"/>
        <sz val="8"/>
        <rFont val="Arial"/>
        <family val="2"/>
      </rPr>
      <t>a/</t>
    </r>
  </si>
  <si>
    <r>
      <t xml:space="preserve">  Total (length)</t>
    </r>
    <r>
      <rPr>
        <vertAlign val="superscript"/>
        <sz val="8"/>
        <rFont val="Arial"/>
        <family val="2"/>
      </rPr>
      <t>b/</t>
    </r>
  </si>
  <si>
    <r>
      <t xml:space="preserve">  Total</t>
    </r>
    <r>
      <rPr>
        <vertAlign val="superscript"/>
        <sz val="8"/>
        <rFont val="Arial"/>
        <family val="2"/>
      </rPr>
      <t>c/</t>
    </r>
  </si>
  <si>
    <r>
      <t>1982</t>
    </r>
    <r>
      <rPr>
        <vertAlign val="superscript"/>
        <sz val="8"/>
        <rFont val="Arial"/>
        <family val="2"/>
      </rPr>
      <t>d/</t>
    </r>
  </si>
  <si>
    <t>Active</t>
  </si>
  <si>
    <t>Casual</t>
  </si>
  <si>
    <t>Total</t>
  </si>
  <si>
    <t>Port Area</t>
  </si>
  <si>
    <t>Number of Licenses Issued</t>
  </si>
  <si>
    <t>Washington Resident License Holders</t>
  </si>
  <si>
    <t>Other State Resident License Holders</t>
  </si>
  <si>
    <t>Buyback</t>
  </si>
  <si>
    <t>Oregon Resident License Holders</t>
  </si>
  <si>
    <r>
      <t>Total Number of Licensed Charter Boats</t>
    </r>
    <r>
      <rPr>
        <vertAlign val="superscript"/>
        <sz val="8"/>
        <rFont val="Arial"/>
        <family val="2"/>
      </rPr>
      <t>a/</t>
    </r>
  </si>
  <si>
    <r>
      <t>1990</t>
    </r>
    <r>
      <rPr>
        <vertAlign val="superscript"/>
        <sz val="8"/>
        <rFont val="Arial"/>
        <family val="2"/>
      </rPr>
      <t>b/</t>
    </r>
  </si>
  <si>
    <t>Price Index</t>
  </si>
  <si>
    <t>TABLE D-19.  Number of California charter boats participating in the ocean recreational salmon fishery, by port area and activity level.</t>
  </si>
  <si>
    <t>TABLE D-1.  California monthly troll Chinook and coho average dressed weights (pounds) by area of landing.</t>
  </si>
  <si>
    <t>TABLE D-2.  Oregon monthly troll Chinook and coho salmon average dressed weights (pounds).</t>
  </si>
  <si>
    <t>b/  In 1980, the establishment of a restricted vessel permit system drew a number of historically active vessels back into the fishery.</t>
  </si>
  <si>
    <r>
      <t>1994</t>
    </r>
    <r>
      <rPr>
        <vertAlign val="superscript"/>
        <sz val="8"/>
        <rFont val="Arial"/>
        <family val="2"/>
      </rPr>
      <t>d/f/</t>
    </r>
  </si>
  <si>
    <r>
      <t>1997</t>
    </r>
    <r>
      <rPr>
        <vertAlign val="superscript"/>
        <sz val="8"/>
        <rFont val="Arial"/>
        <family val="2"/>
      </rPr>
      <t>h/</t>
    </r>
  </si>
  <si>
    <r>
      <t>1998</t>
    </r>
    <r>
      <rPr>
        <vertAlign val="superscript"/>
        <sz val="8"/>
        <rFont val="Arial"/>
        <family val="2"/>
      </rPr>
      <t>i/</t>
    </r>
  </si>
  <si>
    <r>
      <t>2000</t>
    </r>
    <r>
      <rPr>
        <vertAlign val="superscript"/>
        <sz val="8"/>
        <rFont val="Arial"/>
        <family val="2"/>
      </rPr>
      <t>j/</t>
    </r>
  </si>
  <si>
    <r>
      <t>1995</t>
    </r>
    <r>
      <rPr>
        <vertAlign val="superscript"/>
        <sz val="8"/>
        <rFont val="Arial"/>
        <family val="2"/>
      </rPr>
      <t>g/</t>
    </r>
  </si>
  <si>
    <r>
      <t>1985</t>
    </r>
    <r>
      <rPr>
        <vertAlign val="superscript"/>
        <sz val="8"/>
        <rFont val="Arial"/>
        <family val="2"/>
      </rPr>
      <t>c/</t>
    </r>
  </si>
  <si>
    <r>
      <t>1984</t>
    </r>
    <r>
      <rPr>
        <vertAlign val="superscript"/>
        <sz val="8"/>
        <rFont val="Arial"/>
        <family val="2"/>
      </rPr>
      <t>b/</t>
    </r>
  </si>
  <si>
    <t>25-36</t>
  </si>
  <si>
    <t>e/</t>
  </si>
  <si>
    <r>
      <t>1984</t>
    </r>
    <r>
      <rPr>
        <vertAlign val="superscript"/>
        <sz val="8"/>
        <rFont val="Arial"/>
        <family val="2"/>
      </rPr>
      <t>c/</t>
    </r>
  </si>
  <si>
    <r>
      <t>1985</t>
    </r>
    <r>
      <rPr>
        <vertAlign val="superscript"/>
        <sz val="8"/>
        <rFont val="Arial"/>
        <family val="2"/>
      </rPr>
      <t>d/</t>
    </r>
  </si>
  <si>
    <r>
      <t>1991</t>
    </r>
    <r>
      <rPr>
        <vertAlign val="superscript"/>
        <sz val="8"/>
        <rFont val="Arial"/>
        <family val="2"/>
      </rPr>
      <t>e/</t>
    </r>
  </si>
  <si>
    <r>
      <t>1980</t>
    </r>
    <r>
      <rPr>
        <vertAlign val="superscript"/>
        <sz val="8"/>
        <rFont val="Arial"/>
        <family val="2"/>
      </rPr>
      <t>b/</t>
    </r>
  </si>
  <si>
    <t>c/  In 1984, vessels were not required to land at least one salmon to be eligible for a permit in 1985.  The Oregon Fish and Wildlife Commission waived this requirement because of the elimination of the coho fishery south of Cape Falcon.</t>
  </si>
  <si>
    <r>
      <t>Number</t>
    </r>
    <r>
      <rPr>
        <vertAlign val="superscript"/>
        <sz val="8"/>
        <rFont val="Arial"/>
        <family val="2"/>
      </rPr>
      <t>c/</t>
    </r>
  </si>
  <si>
    <t>f/   Vessels were not required to purchase a permit in 1994 to maintain their eligibility for a permit in 1995.</t>
  </si>
  <si>
    <t>Alaska</t>
  </si>
  <si>
    <r>
      <t>1994</t>
    </r>
    <r>
      <rPr>
        <vertAlign val="superscript"/>
        <sz val="8"/>
        <rFont val="Arial"/>
        <family val="2"/>
      </rPr>
      <t>b/</t>
    </r>
  </si>
  <si>
    <r>
      <t>2006</t>
    </r>
    <r>
      <rPr>
        <vertAlign val="superscript"/>
        <sz val="8"/>
        <rFont val="Arial"/>
        <family val="2"/>
      </rPr>
      <t>f/</t>
    </r>
  </si>
  <si>
    <r>
      <t>1995</t>
    </r>
    <r>
      <rPr>
        <vertAlign val="superscript"/>
        <sz val="8"/>
        <rFont val="Arial"/>
        <family val="2"/>
      </rPr>
      <t>c/</t>
    </r>
  </si>
  <si>
    <t>Number of Boat Days Fished</t>
  </si>
  <si>
    <t>1991-1995</t>
  </si>
  <si>
    <t>a/  Derived from vessel registrations and fish landing tickets.  All values in this table are based on preliminary information available at the start of each year's salmon review.</t>
  </si>
  <si>
    <t>a/  Legislation that created the license requirement expired in 1987.  Annual license fees were between $25 and $100 from 1980-1987.  The license requirement was reinstituted by rule in 1988 and 1989 with a $10 fee.</t>
  </si>
  <si>
    <r>
      <t>Puget Sound</t>
    </r>
    <r>
      <rPr>
        <vertAlign val="superscript"/>
        <sz val="8"/>
        <rFont val="Arial"/>
        <family val="2"/>
      </rPr>
      <t>d/</t>
    </r>
  </si>
  <si>
    <r>
      <t>TABLE D-22.  Price index.</t>
    </r>
    <r>
      <rPr>
        <vertAlign val="superscript"/>
        <sz val="10"/>
        <rFont val="Arial"/>
        <family val="2"/>
      </rPr>
      <t>a/</t>
    </r>
    <r>
      <rPr>
        <sz val="10"/>
        <rFont val="Arial"/>
        <family val="2"/>
      </rPr>
      <t xml:space="preserve"> </t>
    </r>
    <r>
      <rPr>
        <sz val="8"/>
        <rFont val="Arial"/>
        <family val="2"/>
      </rPr>
      <t xml:space="preserve"> </t>
    </r>
  </si>
  <si>
    <t xml:space="preserve">TABLE D-17.  Percentages of vessels landing troll salmon in Oregon by license holder's state of residence.  </t>
  </si>
  <si>
    <t xml:space="preserve">TABLE D-20.  Number of charter boats licensed in Oregon.  </t>
  </si>
  <si>
    <r>
      <t>TABLE D-13.  Oregon number of vessels landing 50 percent and 90 percent of total pounds of salmon troll catch by year.</t>
    </r>
    <r>
      <rPr>
        <vertAlign val="superscript"/>
        <sz val="8"/>
        <rFont val="Arial"/>
        <family val="2"/>
      </rPr>
      <t>a/</t>
    </r>
  </si>
  <si>
    <r>
      <t>TABLE D-3.  Washington monthly troll Chinook and coho salmon average dressed weights (pounds).</t>
    </r>
    <r>
      <rPr>
        <vertAlign val="superscript"/>
        <sz val="8"/>
        <rFont val="Arial"/>
        <family val="2"/>
      </rPr>
      <t>a/</t>
    </r>
  </si>
  <si>
    <r>
      <t>TABLE D-18. Percentages of vessels landing non-Indian troll salmon in Washington by license holder's state of residence.</t>
    </r>
    <r>
      <rPr>
        <vertAlign val="superscript"/>
        <sz val="8"/>
        <rFont val="Arial"/>
        <family val="2"/>
      </rPr>
      <t>a/</t>
    </r>
    <r>
      <rPr>
        <sz val="8"/>
        <rFont val="Arial"/>
        <family val="2"/>
      </rPr>
      <t xml:space="preserve"> </t>
    </r>
  </si>
  <si>
    <t>TABLE D-21.  Number of salmon charter boats licensed in Washington (including Puget Sound).</t>
  </si>
  <si>
    <t>c/  Fewer than three vessels.  Values combined with next category below to preserve confidentiality.</t>
  </si>
  <si>
    <r>
      <t>TABLE D-6. Washington non-Indian troll combined Chinook and coho salmon landings in dressed weight, value of landings and number of registered vessels making commercial salmon landings.</t>
    </r>
    <r>
      <rPr>
        <vertAlign val="superscript"/>
        <sz val="8"/>
        <rFont val="Arial"/>
        <family val="2"/>
      </rPr>
      <t>a/</t>
    </r>
    <r>
      <rPr>
        <sz val="8"/>
        <rFont val="Arial"/>
        <family val="2"/>
      </rPr>
      <t xml:space="preserve"> </t>
    </r>
  </si>
  <si>
    <r>
      <t>TABLE D-14.  Washington number of vessels landing 50 percent and 90 percent (by numbers of fish) of non-Indian troll salmon catch.</t>
    </r>
    <r>
      <rPr>
        <vertAlign val="superscript"/>
        <sz val="8"/>
        <rFont val="Arial"/>
        <family val="2"/>
      </rPr>
      <t>a/</t>
    </r>
    <r>
      <rPr>
        <sz val="8"/>
        <rFont val="Arial"/>
        <family val="2"/>
      </rPr>
      <t xml:space="preserve"> </t>
    </r>
  </si>
  <si>
    <t>TABLE D-16.  Troll vessels landing salmon in California by vessel length and skipper's state of residence.</t>
  </si>
  <si>
    <r>
      <t>TABLE D-5. Oregon troll combined Chinook and coho salmon landings in dressed weight, value of landings and number of registered vessels making commercial salmon landings.</t>
    </r>
    <r>
      <rPr>
        <vertAlign val="superscript"/>
        <sz val="8"/>
        <rFont val="Arial"/>
        <family val="2"/>
      </rPr>
      <t>a/</t>
    </r>
    <r>
      <rPr>
        <sz val="8"/>
        <rFont val="Arial"/>
        <family val="2"/>
      </rPr>
      <t xml:space="preserve">  </t>
    </r>
  </si>
  <si>
    <t>1996-2000</t>
  </si>
  <si>
    <t>1961-1965</t>
  </si>
  <si>
    <t>1966-1970</t>
  </si>
  <si>
    <t>d/  The 1994 season was closed north of Cape Falcon, but Chinook were caught off Oregon and landed in Puget Sound.</t>
  </si>
  <si>
    <t>e/  Value information in 1994 is not provided in order to preserve confidentiality.</t>
  </si>
  <si>
    <r>
      <t>TABLE D-7.  California salmon troll boat-size catch statistics in pounds of dressed salmon.</t>
    </r>
    <r>
      <rPr>
        <vertAlign val="superscript"/>
        <sz val="8"/>
        <rFont val="Arial"/>
        <family val="2"/>
      </rPr>
      <t>a/</t>
    </r>
    <r>
      <rPr>
        <sz val="8"/>
        <rFont val="Arial"/>
        <family val="2"/>
      </rPr>
      <t xml:space="preserve">  (Page 5 of 5)</t>
    </r>
  </si>
  <si>
    <r>
      <t>TABLE D-7.  California salmon troll boat-size catch statistics in pounds of dressed salmon.</t>
    </r>
    <r>
      <rPr>
        <vertAlign val="superscript"/>
        <sz val="8"/>
        <rFont val="Arial"/>
        <family val="2"/>
      </rPr>
      <t>a/</t>
    </r>
    <r>
      <rPr>
        <sz val="8"/>
        <rFont val="Arial"/>
        <family val="2"/>
      </rPr>
      <t xml:space="preserve">  (Page 4 of 5)</t>
    </r>
  </si>
  <si>
    <r>
      <t>TABLE D-7.  California salmon troll boat-size catch statistics in pounds of dressed salmon.</t>
    </r>
    <r>
      <rPr>
        <vertAlign val="superscript"/>
        <sz val="8"/>
        <rFont val="Arial"/>
        <family val="2"/>
      </rPr>
      <t>a/</t>
    </r>
    <r>
      <rPr>
        <sz val="8"/>
        <rFont val="Arial"/>
        <family val="2"/>
      </rPr>
      <t xml:space="preserve">  (Page 3 of 5)</t>
    </r>
  </si>
  <si>
    <r>
      <t>TABLE D-7.  California salmon troll boat-size catch statistics in pounds of dressed salmon.</t>
    </r>
    <r>
      <rPr>
        <vertAlign val="superscript"/>
        <sz val="8"/>
        <rFont val="Arial"/>
        <family val="2"/>
      </rPr>
      <t>a/</t>
    </r>
    <r>
      <rPr>
        <sz val="8"/>
        <rFont val="Arial"/>
        <family val="2"/>
      </rPr>
      <t xml:space="preserve">  (Page 2 of 5)</t>
    </r>
  </si>
  <si>
    <r>
      <t>TABLE D-7.  California salmon troll boat-size catch statistics in pounds of dressed salmon.</t>
    </r>
    <r>
      <rPr>
        <vertAlign val="superscript"/>
        <sz val="10"/>
        <rFont val="Arial"/>
        <family val="2"/>
      </rPr>
      <t>a/</t>
    </r>
    <r>
      <rPr>
        <sz val="10"/>
        <rFont val="Arial"/>
        <family val="2"/>
      </rPr>
      <t xml:space="preserve">  </t>
    </r>
    <r>
      <rPr>
        <sz val="8"/>
        <rFont val="Arial"/>
        <family val="2"/>
      </rPr>
      <t>(Page 1 of 5)</t>
    </r>
  </si>
  <si>
    <t>a/  Total statewide and season averages includes minor landings from Oregon prior to 2005.</t>
  </si>
  <si>
    <t>c/  In 1994-1996 the non-Indian fishery for Chinook was closed north of Cape Falcon; however, Chinook were caught off Oregon and landed in Washington.</t>
  </si>
  <si>
    <t>e/ During the 1991 session of the Oregon Legislature, legislation passed waiving the requirement that troll permit holders must buy a 1991 permit to be able to renew for 1992.  This was a one-time exemption for 1991 only.</t>
  </si>
  <si>
    <t>12,5</t>
  </si>
  <si>
    <t>c/</t>
  </si>
  <si>
    <t>a/  Number of boats includes only those with at least one landing containing troll-caught salmon.</t>
  </si>
  <si>
    <t>g/ Preliminary.</t>
  </si>
  <si>
    <t>d/  In 1985, vessels traditionally landing salmon south of Cape Blanco and north of Cape Falcon were not required to land at least one salmon to be eligible for a permit in 1986.  The Oregon Fish and Wildlife Commission waived this requirement because of the complete closure of the coho season south of Cape Blanco and a limited one-day coho season between the Columbia River and Cape Falcon.</t>
  </si>
  <si>
    <t>a/ Includes licensed (permitted for 1980 on) and properly identified vessels only.  Total poundage on which the numbers are based is not equal to total aggregate troll landings because of landings by unlicensed or misidentified vessels.  Percentages of total pounds not credited to licensed (permitted) vessels were: 1974 -19 percent, 1975 - 19 percent, 1976 - 9.4 percent, 1977 - 8 percent, 1978 - 1.4 percent, 1979 - 0.2 percent, 1980 - 1.7 percent, 1981 - 0.11 percent, 1982-2002 - less than 0.05 percent, 2003 - 0.06 percent, 2004 - 0.15 percent, 2005 - 0.32 percent, 2006 - 0.08 percent, 2007 - 0.7 percent, 2008 - 0.05 percent, 2009 - 0.05 percent, 2010 - 0.05 percent, and 2011 - 0.02 percent.</t>
  </si>
  <si>
    <t>ENTER RAW DATA UPDATES HERE:</t>
  </si>
  <si>
    <t>&lt;3</t>
  </si>
  <si>
    <t>b/  Beginning in 1990, responsibility for licensing of charter vessels was transferred to the Marine Board, and fees for Oregon residents were increased from $10 to between $50 and $100.</t>
  </si>
  <si>
    <t>a/  Derived from vessel permit database and fish landing tickets.</t>
  </si>
  <si>
    <r>
      <t xml:space="preserve">d/  Length category for 1982 is </t>
    </r>
    <r>
      <rPr>
        <sz val="8"/>
        <rFont val="Calibri"/>
        <family val="2"/>
      </rPr>
      <t>≥</t>
    </r>
    <r>
      <rPr>
        <sz val="8"/>
        <rFont val="Arial"/>
        <family val="2"/>
      </rPr>
      <t>36.</t>
    </r>
  </si>
  <si>
    <t>2001-2005</t>
  </si>
  <si>
    <t>b/  312 licenses and delivery permits purchased by buyback program in 1984.</t>
  </si>
  <si>
    <t>c/  118 licenses and delivery permits purchased by buyback program in 1985.</t>
  </si>
  <si>
    <t>g/  190 licenses and delivery permits purchased by buyback program in 1995.</t>
  </si>
  <si>
    <t>TABLE D-8.  Oregon salmon troll boat-size catch statistics in pounds of dressed salmon.  (Page 1 of 5)</t>
  </si>
  <si>
    <t>TABLE D-8.  Oregon salmon troll boat-size catch statistics in pounds of dressed salmon. (Page 2 of 5)</t>
  </si>
  <si>
    <t>TABLE D-8.  Oregon salmon troll boat-size catch statistics in pounds of dressed salmon.  (Page 3 of 5)</t>
  </si>
  <si>
    <t>TABLE D-8.  Oregon salmon troll boat-size catch statistics in pounds of dressed salmon.  (Page 4 of 5)</t>
  </si>
  <si>
    <t>TABLE D-8.  Oregon salmon troll boat-size catch statistics in pounds of dressed salmon.  (Page 5 of 5)</t>
  </si>
  <si>
    <r>
      <t>TABLE D-4. California troll combined Chinook and coho salmon landings in dressed weight, value of landings, and number of registered vessels making commercial salmon landings.</t>
    </r>
    <r>
      <rPr>
        <vertAlign val="superscript"/>
        <sz val="8"/>
        <rFont val="Arial"/>
        <family val="2"/>
      </rPr>
      <t>a/</t>
    </r>
    <r>
      <rPr>
        <sz val="8"/>
        <rFont val="Arial"/>
        <family val="2"/>
      </rPr>
      <t xml:space="preserve"> </t>
    </r>
  </si>
  <si>
    <t>90 Percent of Pounds Landed</t>
  </si>
  <si>
    <t>50 Percent of Pounds Landed</t>
  </si>
  <si>
    <t xml:space="preserve">TABLE D-12.  California number of vessels landing 50 percent and 90 percent of total pounds of salmon troll catch by year. </t>
  </si>
  <si>
    <t>Average Pounds Per Vessel</t>
  </si>
  <si>
    <t xml:space="preserve">a/  Fewer than three vessels. Values combined with nearest category to preserve confidentiality. </t>
  </si>
  <si>
    <r>
      <t>Number</t>
    </r>
    <r>
      <rPr>
        <vertAlign val="superscript"/>
        <sz val="8"/>
        <color theme="1"/>
        <rFont val="Arial"/>
        <family val="2"/>
      </rPr>
      <t>a/</t>
    </r>
  </si>
  <si>
    <r>
      <t>TABLE D-9.  Washington non-Indian salmon troll boat-size catch statistics in pounds of dressed salmon.</t>
    </r>
    <r>
      <rPr>
        <vertAlign val="superscript"/>
        <sz val="8"/>
        <rFont val="Arial"/>
        <family val="2"/>
      </rPr>
      <t xml:space="preserve">a/b/ </t>
    </r>
    <r>
      <rPr>
        <sz val="8"/>
        <rFont val="Arial"/>
        <family val="2"/>
      </rPr>
      <t xml:space="preserve"> (Page 1 of 3)</t>
    </r>
  </si>
  <si>
    <r>
      <t>TABLE D-9.  Washington non-Indian salmon troll boat-size catch statistics in pounds of dressed salmon.</t>
    </r>
    <r>
      <rPr>
        <vertAlign val="superscript"/>
        <sz val="8"/>
        <rFont val="Arial"/>
        <family val="2"/>
      </rPr>
      <t>a/b/</t>
    </r>
    <r>
      <rPr>
        <sz val="8"/>
        <rFont val="Arial"/>
        <family val="2"/>
      </rPr>
      <t xml:space="preserve"> (Page 2 of 3)</t>
    </r>
  </si>
  <si>
    <r>
      <t>TABLE D-9.  Washington non-Indian salmon troll boat-size catch statistics in pounds of dressed salmon.</t>
    </r>
    <r>
      <rPr>
        <vertAlign val="superscript"/>
        <sz val="8"/>
        <rFont val="Arial"/>
        <family val="2"/>
      </rPr>
      <t>a/b/</t>
    </r>
    <r>
      <rPr>
        <sz val="8"/>
        <rFont val="Arial"/>
        <family val="2"/>
      </rPr>
      <t xml:space="preserve"> (Page 3 of 3)</t>
    </r>
  </si>
  <si>
    <t>Coastwide landings/permits/</t>
  </si>
  <si>
    <t>10-yr X</t>
  </si>
  <si>
    <r>
      <t>TABLE D-5. Oregon troll combined Chinook and coho salmon landings in dressed weight, value of landings and number of registered vessels making commercial salmon landings.</t>
    </r>
    <r>
      <rPr>
        <vertAlign val="superscript"/>
        <sz val="8"/>
        <color theme="1"/>
        <rFont val="Arial"/>
        <family val="2"/>
      </rPr>
      <t>a/</t>
    </r>
    <r>
      <rPr>
        <sz val="8"/>
        <color theme="1"/>
        <rFont val="Arial"/>
        <family val="2"/>
      </rPr>
      <t xml:space="preserve">  </t>
    </r>
  </si>
  <si>
    <r>
      <t>1976-1980</t>
    </r>
    <r>
      <rPr>
        <vertAlign val="superscript"/>
        <sz val="8"/>
        <color theme="1"/>
        <rFont val="Arial"/>
        <family val="2"/>
      </rPr>
      <t>b/</t>
    </r>
  </si>
  <si>
    <r>
      <t>1981-1985</t>
    </r>
    <r>
      <rPr>
        <vertAlign val="superscript"/>
        <sz val="8"/>
        <color theme="1"/>
        <rFont val="Arial"/>
        <family val="2"/>
      </rPr>
      <t>c/d/</t>
    </r>
  </si>
  <si>
    <r>
      <t>1991-1995</t>
    </r>
    <r>
      <rPr>
        <vertAlign val="superscript"/>
        <sz val="8"/>
        <color theme="1"/>
        <rFont val="Arial"/>
        <family val="2"/>
      </rPr>
      <t>e/</t>
    </r>
  </si>
  <si>
    <r>
      <t>Total Statewide</t>
    </r>
    <r>
      <rPr>
        <u/>
        <vertAlign val="superscript"/>
        <sz val="8"/>
        <rFont val="Arial"/>
        <family val="2"/>
      </rPr>
      <t>a/</t>
    </r>
  </si>
  <si>
    <r>
      <t>1991-1995</t>
    </r>
    <r>
      <rPr>
        <vertAlign val="superscript"/>
        <sz val="8"/>
        <rFont val="Arial"/>
        <family val="2"/>
      </rPr>
      <t>c/</t>
    </r>
  </si>
  <si>
    <r>
      <t>1981-1985</t>
    </r>
    <r>
      <rPr>
        <vertAlign val="superscript"/>
        <sz val="8"/>
        <rFont val="Arial"/>
        <family val="2"/>
      </rPr>
      <t>b/c/</t>
    </r>
  </si>
  <si>
    <r>
      <t>1991-1995</t>
    </r>
    <r>
      <rPr>
        <vertAlign val="superscript"/>
        <sz val="8"/>
        <rFont val="Arial"/>
        <family val="2"/>
      </rPr>
      <t>d/e/f/g/</t>
    </r>
  </si>
  <si>
    <r>
      <t>1996-2000</t>
    </r>
    <r>
      <rPr>
        <vertAlign val="superscript"/>
        <sz val="8"/>
        <rFont val="Arial"/>
        <family val="2"/>
      </rPr>
      <t>h/i/j/</t>
    </r>
  </si>
  <si>
    <t>b/  Includes pink salmon landings.</t>
  </si>
  <si>
    <t>Percent Exvessel Value 
Landed in Port</t>
  </si>
  <si>
    <r>
      <t>Neah Bay</t>
    </r>
    <r>
      <rPr>
        <vertAlign val="superscript"/>
        <sz val="8"/>
        <rFont val="Arial"/>
        <family val="2"/>
      </rPr>
      <t>d/</t>
    </r>
  </si>
  <si>
    <r>
      <t>La Push</t>
    </r>
    <r>
      <rPr>
        <vertAlign val="superscript"/>
        <sz val="8"/>
        <rFont val="Arial"/>
        <family val="2"/>
      </rPr>
      <t>d/</t>
    </r>
  </si>
  <si>
    <t>2006-2010</t>
  </si>
  <si>
    <t>`</t>
  </si>
  <si>
    <t>1978-1980</t>
  </si>
  <si>
    <t>1974-1975</t>
  </si>
  <si>
    <t>1977-1980</t>
  </si>
  <si>
    <t>Year or Ave.</t>
  </si>
  <si>
    <t>1980-1985</t>
  </si>
  <si>
    <r>
      <t>Fort Bragg</t>
    </r>
    <r>
      <rPr>
        <vertAlign val="superscript"/>
        <sz val="8"/>
        <rFont val="Arial"/>
        <family val="2"/>
      </rPr>
      <t>a/</t>
    </r>
  </si>
  <si>
    <t>a/  Fort Bragg includes minor landings made in Mendocino County areas.</t>
  </si>
  <si>
    <t>a/  Based on gross domestic product implicit price deflator calculated from NIPA Tables 1.1.5 and 1.1.6. https://apps.bea.gov/iTable/iTable.cfm.</t>
  </si>
  <si>
    <t>Puget Sound</t>
  </si>
  <si>
    <t>d/</t>
  </si>
  <si>
    <t>d/  Fewer than three vessels. Values combined with nearest category to preserve confidentiality.</t>
  </si>
  <si>
    <t>a/  All values in this table are based on preliminary information available at the start of each year's review.  Treaty Indian statistics dervied from salmon treaty troll catch reports.</t>
  </si>
  <si>
    <t>Neah Bay</t>
  </si>
  <si>
    <t>La Push</t>
  </si>
  <si>
    <t>b/</t>
  </si>
  <si>
    <t>a/  Total pounds and exvessel values reported in this table may be less than are reported in other tables of the Review. The differences are generally one percent or less and likely related to vessel information missing for certain landings.</t>
  </si>
  <si>
    <t>b/  Fewer than three vessels.  Values combined with next category to preserve confidentiality.</t>
  </si>
  <si>
    <t>a/  Pink salmon included in Oregon and Washington in years there are landings.</t>
  </si>
  <si>
    <r>
      <t>1977</t>
    </r>
    <r>
      <rPr>
        <vertAlign val="superscript"/>
        <sz val="8"/>
        <rFont val="Arial"/>
        <family val="2"/>
      </rPr>
      <t>b/</t>
    </r>
  </si>
  <si>
    <t xml:space="preserve">b/ 1977 - First year moratorium in effect. </t>
  </si>
  <si>
    <r>
      <t>TABLE D-21.  Number of salmon charter boats licensed in Washington (including Puget Sound).</t>
    </r>
    <r>
      <rPr>
        <vertAlign val="superscript"/>
        <sz val="8"/>
        <rFont val="Arial"/>
        <family val="2"/>
      </rPr>
      <t xml:space="preserve">a/ </t>
    </r>
  </si>
  <si>
    <r>
      <t>1975-1980</t>
    </r>
    <r>
      <rPr>
        <vertAlign val="superscript"/>
        <sz val="8"/>
        <rFont val="Arial"/>
        <family val="2"/>
      </rPr>
      <t>b/</t>
    </r>
  </si>
  <si>
    <r>
      <t>2025</t>
    </r>
    <r>
      <rPr>
        <vertAlign val="superscript"/>
        <sz val="8"/>
        <rFont val="Arial"/>
        <family val="2"/>
      </rPr>
      <t>a/</t>
    </r>
  </si>
  <si>
    <r>
      <t>2025</t>
    </r>
    <r>
      <rPr>
        <vertAlign val="superscript"/>
        <sz val="8"/>
        <rFont val="Arial"/>
        <family val="2"/>
      </rPr>
      <t>g/</t>
    </r>
  </si>
  <si>
    <r>
      <t>2025</t>
    </r>
    <r>
      <rPr>
        <vertAlign val="superscript"/>
        <sz val="8"/>
        <color theme="1"/>
        <rFont val="Arial"/>
        <family val="2"/>
      </rPr>
      <t>b/</t>
    </r>
  </si>
  <si>
    <t>TABLE D-10.  2025 Preliminary California troll salmon landings (in pounds of dressed salmon) and exvessel values by vessel size category and port from Crescent City to Morro Bay south.</t>
  </si>
  <si>
    <r>
      <t>TABLE D-11.  Preliminary 2025 Washington non-Indian troll salmon landings (in pounds of dressed salmon) and exvessel value by vessel size category and port area.</t>
    </r>
    <r>
      <rPr>
        <vertAlign val="superscript"/>
        <sz val="8"/>
        <rFont val="Arial"/>
        <family val="2"/>
      </rPr>
      <t>a/</t>
    </r>
  </si>
  <si>
    <r>
      <t>2025</t>
    </r>
    <r>
      <rPr>
        <vertAlign val="superscript"/>
        <sz val="8"/>
        <rFont val="Arial"/>
        <family val="2"/>
      </rPr>
      <t>b/</t>
    </r>
  </si>
  <si>
    <r>
      <t>1991-1995</t>
    </r>
    <r>
      <rPr>
        <vertAlign val="superscript"/>
        <sz val="8"/>
        <rFont val="Arial"/>
        <family val="2"/>
      </rPr>
      <t>b/</t>
    </r>
  </si>
  <si>
    <t>b/  The fishery was closed north of Cape Falcon in 1994; however, Chinook were caught off Oregon and landed in Puget Sound.  Values omitted to preserve confidentiality.</t>
  </si>
  <si>
    <r>
      <t>TABLE D-15.   Preliminary 2025 California, Oregon, and Washington troll fleet by home state (number of vessels, salmon landings, and exvessel value).</t>
    </r>
    <r>
      <rPr>
        <vertAlign val="superscript"/>
        <sz val="8"/>
        <rFont val="Arial"/>
        <family val="2"/>
      </rPr>
      <t>a/</t>
    </r>
    <r>
      <rPr>
        <sz val="8"/>
        <rFont val="Arial"/>
        <family val="2"/>
      </rPr>
      <t xml:space="preserve">  </t>
    </r>
  </si>
  <si>
    <t>1990-1995</t>
  </si>
  <si>
    <t>b/  The fishery was closed north of Cape Falcon in 1994; however, Chinook were caught off Oregon and landed in Washington.</t>
  </si>
  <si>
    <r>
      <t>1986-1990</t>
    </r>
    <r>
      <rPr>
        <vertAlign val="superscript"/>
        <sz val="8"/>
        <rFont val="Arial"/>
        <family val="2"/>
      </rPr>
      <t>b/</t>
    </r>
  </si>
  <si>
    <t>2011-2015</t>
  </si>
  <si>
    <t xml:space="preserve">f/  In 2001-2006, permits were reissued in a lottery, because the total number of permits had fallen below 1,200. </t>
  </si>
  <si>
    <r>
      <t>2001-2005</t>
    </r>
    <r>
      <rPr>
        <vertAlign val="superscript"/>
        <sz val="8"/>
        <color theme="1"/>
        <rFont val="Arial"/>
        <family val="2"/>
      </rPr>
      <t>f/</t>
    </r>
  </si>
  <si>
    <r>
      <t>2006</t>
    </r>
    <r>
      <rPr>
        <vertAlign val="superscript"/>
        <sz val="8"/>
        <color theme="1"/>
        <rFont val="Arial"/>
        <family val="2"/>
      </rPr>
      <t>f/</t>
    </r>
    <r>
      <rPr>
        <sz val="8"/>
        <color theme="1"/>
        <rFont val="Arial"/>
        <family val="2"/>
      </rPr>
      <t>-2010</t>
    </r>
  </si>
  <si>
    <t>Real Average
Exvessel
Value/Vessel
(2025 dollars)</t>
  </si>
  <si>
    <r>
      <t>1981-1985</t>
    </r>
    <r>
      <rPr>
        <vertAlign val="superscript"/>
        <sz val="8"/>
        <rFont val="Arial"/>
        <family val="2"/>
      </rPr>
      <t>d/</t>
    </r>
  </si>
  <si>
    <t>2005-2010</t>
  </si>
  <si>
    <r>
      <t>TABLE D-19.  Number of California charter boats participating in the ocean recreational salmon fishery, by port area and activity level.</t>
    </r>
    <r>
      <rPr>
        <vertAlign val="superscript"/>
        <sz val="8"/>
        <rFont val="Arial"/>
        <family val="2"/>
      </rPr>
      <t>a/</t>
    </r>
  </si>
  <si>
    <t>a/Starting with the 2025 Review of Ocean Salmon Fisheries report, the number reported reflects the total number of charter boats participating. In prior reports, vessels were categorized as either ‘active’ or ‘casual’, with active vessels designated as those landing more than 100 salmon, and casual vessels landed 100 salmon or less.</t>
  </si>
  <si>
    <t>2000-2005</t>
  </si>
  <si>
    <t>e/  Prior to 2022, actual vessel lengths may be within one foot of the size categories in this table.</t>
  </si>
  <si>
    <r>
      <t>Length
Category (feet)</t>
    </r>
    <r>
      <rPr>
        <vertAlign val="superscript"/>
        <sz val="8"/>
        <rFont val="Arial"/>
        <family val="2"/>
      </rPr>
      <t>e/</t>
    </r>
  </si>
  <si>
    <t>Real
Average
Exvessel
Value/Vessel
(2025 dollars)</t>
  </si>
  <si>
    <t>b/ Preliminary.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</si>
</sst>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0.0%"/>
    <numFmt numFmtId="166" formatCode="0.0"/>
    <numFmt numFmtId="167" formatCode="0.000"/>
  </numFmts>
  <fonts count="20" x14ac:knownFonts="1">
    <font>
      <sz val="10"/>
      <name val="Arial"/>
    </font>
    <font>
      <sz val="10"/>
      <name val="Arial"/>
      <family val="2"/>
    </font>
    <font>
      <sz val="8"/>
      <name val="Arial"/>
      <family val="2"/>
    </font>
    <font>
      <vertAlign val="superscript"/>
      <sz val="8"/>
      <name val="Arial"/>
      <family val="2"/>
    </font>
    <font>
      <sz val="8"/>
      <name val="Arial"/>
      <family val="2"/>
    </font>
    <font>
      <b/>
      <sz val="8"/>
      <name val="Arial"/>
      <family val="2"/>
    </font>
    <font>
      <vertAlign val="superscript"/>
      <sz val="10"/>
      <name val="Arial"/>
      <family val="2"/>
    </font>
    <font>
      <u/>
      <sz val="8"/>
      <name val="Arial"/>
      <family val="2"/>
    </font>
    <font>
      <b/>
      <sz val="10"/>
      <name val="Arial"/>
      <family val="2"/>
    </font>
    <font>
      <sz val="9"/>
      <color indexed="81"/>
      <name val="Tahoma"/>
      <family val="2"/>
    </font>
    <font>
      <b/>
      <sz val="9"/>
      <color indexed="81"/>
      <name val="Tahoma"/>
      <family val="2"/>
    </font>
    <font>
      <sz val="8"/>
      <name val="Calibri"/>
      <family val="2"/>
    </font>
    <font>
      <sz val="8"/>
      <color theme="1"/>
      <name val="Arial"/>
      <family val="2"/>
    </font>
    <font>
      <sz val="8"/>
      <color theme="0" tint="-0.499984740745262"/>
      <name val="Arial"/>
      <family val="2"/>
    </font>
    <font>
      <sz val="8"/>
      <color theme="0" tint="-0.34998626667073579"/>
      <name val="Arial"/>
      <family val="2"/>
    </font>
    <font>
      <vertAlign val="superscript"/>
      <sz val="8"/>
      <color theme="1"/>
      <name val="Arial"/>
      <family val="2"/>
    </font>
    <font>
      <sz val="10"/>
      <name val="Arial"/>
      <family val="2"/>
    </font>
    <font>
      <b/>
      <u/>
      <sz val="8"/>
      <name val="Arial"/>
      <family val="2"/>
    </font>
    <font>
      <u/>
      <vertAlign val="superscript"/>
      <sz val="8"/>
      <name val="Arial"/>
      <family val="2"/>
    </font>
    <font>
      <sz val="8"/>
      <color theme="0" tint="-0.249977111117893"/>
      <name val="Arial"/>
      <family val="2"/>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7" tint="0.59999389629810485"/>
        <bgColor indexed="64"/>
      </patternFill>
    </fill>
    <fill>
      <patternFill patternType="solid">
        <fgColor theme="1"/>
        <bgColor indexed="64"/>
      </patternFill>
    </fill>
    <fill>
      <patternFill patternType="solid">
        <fgColor rgb="FFFFFF99"/>
        <bgColor indexed="64"/>
      </patternFill>
    </fill>
    <fill>
      <patternFill patternType="solid">
        <fgColor theme="3" tint="0.79998168889431442"/>
        <bgColor indexed="64"/>
      </patternFill>
    </fill>
    <fill>
      <patternFill patternType="solid">
        <fgColor rgb="FFFFFFCC"/>
        <bgColor indexed="64"/>
      </patternFill>
    </fill>
    <fill>
      <patternFill patternType="solid">
        <fgColor theme="0"/>
        <bgColor rgb="FF000000"/>
      </patternFill>
    </fill>
    <fill>
      <patternFill patternType="solid">
        <fgColor rgb="FFFFFFCC"/>
        <bgColor rgb="FF000000"/>
      </patternFill>
    </fill>
  </fills>
  <borders count="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9">
    <xf numFmtId="0" fontId="0"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4" fontId="16" fillId="0" borderId="0" applyFont="0" applyFill="0" applyBorder="0" applyAlignment="0" applyProtection="0"/>
    <xf numFmtId="0" fontId="1" fillId="0" borderId="0"/>
    <xf numFmtId="0" fontId="1" fillId="0" borderId="0"/>
    <xf numFmtId="0" fontId="1" fillId="0" borderId="0"/>
  </cellStyleXfs>
  <cellXfs count="400">
    <xf numFmtId="0" fontId="0" fillId="0" borderId="0" xfId="0"/>
    <xf numFmtId="0" fontId="2" fillId="0" borderId="0" xfId="0" applyFont="1" applyAlignment="1">
      <alignment horizontal="left"/>
    </xf>
    <xf numFmtId="0" fontId="2" fillId="0" borderId="0" xfId="0" applyFont="1"/>
    <xf numFmtId="164" fontId="2" fillId="0" borderId="0" xfId="0" applyNumberFormat="1" applyFont="1" applyAlignment="1">
      <alignment horizontal="right" wrapText="1" indent="1"/>
    </xf>
    <xf numFmtId="164" fontId="2" fillId="0" borderId="0" xfId="0" applyNumberFormat="1" applyFont="1" applyAlignment="1">
      <alignment horizontal="right" wrapText="1"/>
    </xf>
    <xf numFmtId="164" fontId="2" fillId="0" borderId="0" xfId="0" applyNumberFormat="1" applyFont="1" applyAlignment="1">
      <alignment horizontal="left" readingOrder="1"/>
    </xf>
    <xf numFmtId="164" fontId="2" fillId="0" borderId="2" xfId="0" applyNumberFormat="1" applyFont="1" applyBorder="1" applyAlignment="1">
      <alignment horizontal="right" wrapText="1"/>
    </xf>
    <xf numFmtId="164" fontId="2" fillId="0" borderId="0" xfId="0" applyNumberFormat="1" applyFont="1" applyAlignment="1">
      <alignment horizontal="center" wrapText="1"/>
    </xf>
    <xf numFmtId="0" fontId="2" fillId="0" borderId="1" xfId="0" applyFont="1" applyBorder="1" applyAlignment="1">
      <alignment horizontal="center"/>
    </xf>
    <xf numFmtId="164" fontId="3" fillId="0" borderId="2" xfId="0" applyNumberFormat="1" applyFont="1" applyBorder="1" applyAlignment="1">
      <alignment horizontal="center" wrapText="1"/>
    </xf>
    <xf numFmtId="3" fontId="2" fillId="0" borderId="0" xfId="0" applyNumberFormat="1" applyFont="1" applyAlignment="1">
      <alignment horizontal="right" wrapText="1" indent="1"/>
    </xf>
    <xf numFmtId="3" fontId="2" fillId="0" borderId="0" xfId="0" applyNumberFormat="1" applyFont="1" applyAlignment="1">
      <alignment horizontal="right" wrapText="1" indent="2"/>
    </xf>
    <xf numFmtId="0" fontId="2" fillId="0" borderId="1" xfId="0" applyFont="1" applyBorder="1" applyAlignment="1">
      <alignment horizontal="left" wrapText="1"/>
    </xf>
    <xf numFmtId="0" fontId="2" fillId="0" borderId="0" xfId="0" applyFont="1" applyAlignment="1">
      <alignment wrapText="1"/>
    </xf>
    <xf numFmtId="3" fontId="2" fillId="0" borderId="0" xfId="0" applyNumberFormat="1" applyFont="1" applyAlignment="1">
      <alignment horizontal="center" wrapText="1"/>
    </xf>
    <xf numFmtId="0" fontId="2" fillId="0" borderId="0" xfId="0" applyFont="1" applyAlignment="1">
      <alignment vertical="center"/>
    </xf>
    <xf numFmtId="0" fontId="2" fillId="0" borderId="1" xfId="0" applyFont="1" applyBorder="1" applyAlignment="1">
      <alignment horizontal="center" wrapText="1"/>
    </xf>
    <xf numFmtId="9" fontId="2" fillId="0" borderId="0" xfId="1" applyFont="1" applyAlignment="1">
      <alignment horizontal="right" wrapText="1" indent="2"/>
    </xf>
    <xf numFmtId="3" fontId="2" fillId="0" borderId="0" xfId="0" applyNumberFormat="1" applyFont="1" applyAlignment="1">
      <alignment horizontal="right" indent="1"/>
    </xf>
    <xf numFmtId="3" fontId="2" fillId="0" borderId="1" xfId="0" applyNumberFormat="1" applyFont="1" applyBorder="1" applyAlignment="1">
      <alignment horizontal="right" wrapText="1" indent="2"/>
    </xf>
    <xf numFmtId="3" fontId="2" fillId="0" borderId="1" xfId="0" applyNumberFormat="1" applyFont="1" applyBorder="1" applyAlignment="1">
      <alignment horizontal="right" indent="1"/>
    </xf>
    <xf numFmtId="0" fontId="2" fillId="0" borderId="0" xfId="0" applyFont="1" applyAlignment="1">
      <alignment horizontal="right" indent="1"/>
    </xf>
    <xf numFmtId="0" fontId="2" fillId="0" borderId="2" xfId="0" applyFont="1" applyBorder="1" applyAlignment="1">
      <alignment horizontal="center" wrapText="1"/>
    </xf>
    <xf numFmtId="3" fontId="2" fillId="0" borderId="3" xfId="0" applyNumberFormat="1" applyFont="1" applyBorder="1" applyAlignment="1">
      <alignment horizontal="right" wrapText="1" indent="2"/>
    </xf>
    <xf numFmtId="9" fontId="2" fillId="0" borderId="0" xfId="1" applyFont="1" applyBorder="1" applyAlignment="1">
      <alignment horizontal="right" wrapText="1" indent="2"/>
    </xf>
    <xf numFmtId="0" fontId="2" fillId="0" borderId="0" xfId="0" applyFont="1" applyAlignment="1">
      <alignment horizontal="right" indent="2"/>
    </xf>
    <xf numFmtId="164" fontId="2" fillId="0" borderId="0" xfId="0" applyNumberFormat="1" applyFont="1" applyAlignment="1">
      <alignment horizontal="right" wrapText="1" indent="2"/>
    </xf>
    <xf numFmtId="3" fontId="2" fillId="0" borderId="0" xfId="0" applyNumberFormat="1" applyFont="1" applyAlignment="1">
      <alignment horizontal="right" indent="2"/>
    </xf>
    <xf numFmtId="0" fontId="2" fillId="0" borderId="1" xfId="0" applyFont="1" applyBorder="1"/>
    <xf numFmtId="0" fontId="2" fillId="0" borderId="2" xfId="0" applyFont="1" applyBorder="1" applyAlignment="1">
      <alignment horizontal="left"/>
    </xf>
    <xf numFmtId="0" fontId="2" fillId="0" borderId="0" xfId="0" applyFont="1" applyAlignment="1">
      <alignment horizontal="center"/>
    </xf>
    <xf numFmtId="165" fontId="2" fillId="0" borderId="0" xfId="0" applyNumberFormat="1" applyFont="1"/>
    <xf numFmtId="0" fontId="2" fillId="0" borderId="3" xfId="0" applyFont="1" applyBorder="1" applyAlignment="1">
      <alignment horizontal="left" wrapText="1"/>
    </xf>
    <xf numFmtId="0" fontId="5" fillId="0" borderId="0" xfId="0" applyFont="1" applyAlignment="1">
      <alignment horizontal="left"/>
    </xf>
    <xf numFmtId="0" fontId="2" fillId="0" borderId="0" xfId="0" applyFont="1" applyAlignment="1" applyProtection="1">
      <alignment horizontal="left"/>
      <protection locked="0"/>
    </xf>
    <xf numFmtId="164" fontId="2" fillId="0" borderId="0" xfId="0" applyNumberFormat="1" applyFont="1" applyAlignment="1" applyProtection="1">
      <alignment horizontal="right" wrapText="1" indent="1"/>
      <protection locked="0"/>
    </xf>
    <xf numFmtId="0" fontId="2" fillId="0" borderId="0" xfId="0" applyFont="1" applyAlignment="1" applyProtection="1">
      <alignment horizontal="center"/>
      <protection locked="0"/>
    </xf>
    <xf numFmtId="0" fontId="2" fillId="0" borderId="0" xfId="0" applyFont="1" applyProtection="1">
      <protection locked="0"/>
    </xf>
    <xf numFmtId="0" fontId="7" fillId="0" borderId="0" xfId="0" applyFont="1"/>
    <xf numFmtId="0" fontId="2" fillId="0" borderId="0" xfId="0" applyFont="1" applyAlignment="1">
      <alignment vertical="top"/>
    </xf>
    <xf numFmtId="0" fontId="2" fillId="0" borderId="1" xfId="0" applyFont="1" applyBorder="1" applyAlignment="1">
      <alignment horizontal="left" vertical="top"/>
    </xf>
    <xf numFmtId="0" fontId="2" fillId="0" borderId="1" xfId="0" applyFont="1" applyBorder="1" applyAlignment="1">
      <alignment horizontal="center" vertical="top"/>
    </xf>
    <xf numFmtId="164" fontId="2" fillId="0" borderId="1" xfId="0" applyNumberFormat="1" applyFont="1" applyBorder="1" applyAlignment="1">
      <alignment horizontal="center" vertical="top" wrapText="1"/>
    </xf>
    <xf numFmtId="164" fontId="2" fillId="0" borderId="1" xfId="0" applyNumberFormat="1" applyFont="1" applyBorder="1" applyAlignment="1">
      <alignment horizontal="right" vertical="top" wrapText="1"/>
    </xf>
    <xf numFmtId="164" fontId="3" fillId="0" borderId="2" xfId="0" applyNumberFormat="1" applyFont="1" applyBorder="1" applyAlignment="1">
      <alignment horizontal="left" vertical="top" wrapText="1"/>
    </xf>
    <xf numFmtId="0" fontId="2" fillId="0" borderId="2" xfId="0" applyFont="1" applyBorder="1" applyAlignment="1">
      <alignment horizontal="left" wrapText="1"/>
    </xf>
    <xf numFmtId="0" fontId="2" fillId="0" borderId="3" xfId="0" applyFont="1" applyBorder="1" applyAlignment="1">
      <alignment horizontal="center" wrapText="1"/>
    </xf>
    <xf numFmtId="0" fontId="2" fillId="0" borderId="2" xfId="0" applyFont="1" applyBorder="1" applyAlignment="1" applyProtection="1">
      <alignment horizontal="left"/>
      <protection locked="0"/>
    </xf>
    <xf numFmtId="164" fontId="2" fillId="0" borderId="2" xfId="0" applyNumberFormat="1" applyFont="1" applyBorder="1" applyAlignment="1" applyProtection="1">
      <alignment horizontal="center" wrapText="1"/>
      <protection locked="0"/>
    </xf>
    <xf numFmtId="0" fontId="2" fillId="0" borderId="2" xfId="0" applyFont="1" applyBorder="1" applyProtection="1">
      <protection locked="0"/>
    </xf>
    <xf numFmtId="0" fontId="2" fillId="0" borderId="3" xfId="0" applyFont="1" applyBorder="1"/>
    <xf numFmtId="0" fontId="2" fillId="0" borderId="2" xfId="0" applyFont="1" applyBorder="1" applyAlignment="1" applyProtection="1">
      <alignment horizontal="center" vertical="top" wrapText="1"/>
      <protection locked="0"/>
    </xf>
    <xf numFmtId="0" fontId="2"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pplyProtection="1">
      <alignment horizontal="left" vertical="top"/>
      <protection locked="0"/>
    </xf>
    <xf numFmtId="3" fontId="2" fillId="0" borderId="0" xfId="0" applyNumberFormat="1" applyFont="1" applyAlignment="1" applyProtection="1">
      <alignment horizontal="right" wrapText="1" indent="2"/>
      <protection locked="0"/>
    </xf>
    <xf numFmtId="3" fontId="2" fillId="0" borderId="0" xfId="0" applyNumberFormat="1" applyFont="1" applyAlignment="1">
      <alignment horizontal="right" indent="3"/>
    </xf>
    <xf numFmtId="165" fontId="2" fillId="0" borderId="0" xfId="1" applyNumberFormat="1" applyFont="1" applyBorder="1" applyAlignment="1">
      <alignment horizontal="right" indent="3"/>
    </xf>
    <xf numFmtId="3" fontId="2" fillId="0" borderId="0" xfId="1" applyNumberFormat="1" applyFont="1" applyBorder="1" applyAlignment="1">
      <alignment horizontal="center"/>
    </xf>
    <xf numFmtId="165" fontId="2" fillId="0" borderId="0" xfId="1" applyNumberFormat="1" applyFont="1" applyBorder="1" applyAlignment="1">
      <alignment horizontal="center"/>
    </xf>
    <xf numFmtId="3" fontId="2" fillId="0" borderId="0" xfId="1" applyNumberFormat="1" applyFont="1" applyBorder="1" applyAlignment="1">
      <alignment horizontal="right" indent="5"/>
    </xf>
    <xf numFmtId="0" fontId="2" fillId="0" borderId="0" xfId="0" applyFont="1" applyAlignment="1" applyProtection="1">
      <alignment horizontal="center" vertical="top" wrapText="1"/>
      <protection locked="0"/>
    </xf>
    <xf numFmtId="0" fontId="2" fillId="0" borderId="0" xfId="0" applyFont="1" applyAlignment="1" applyProtection="1">
      <alignment horizontal="center" vertical="top"/>
      <protection locked="0"/>
    </xf>
    <xf numFmtId="0" fontId="2" fillId="0" borderId="0" xfId="0" applyFont="1" applyAlignment="1" applyProtection="1">
      <alignment horizontal="justify" vertical="center"/>
      <protection locked="0"/>
    </xf>
    <xf numFmtId="0" fontId="2" fillId="0" borderId="2" xfId="0" applyFont="1" applyBorder="1" applyAlignment="1">
      <alignment horizontal="center" vertical="top" wrapText="1"/>
    </xf>
    <xf numFmtId="9" fontId="2" fillId="0" borderId="0" xfId="1" applyFont="1" applyFill="1" applyBorder="1" applyAlignment="1">
      <alignment horizontal="right" wrapText="1" indent="2"/>
    </xf>
    <xf numFmtId="4" fontId="2" fillId="0" borderId="0" xfId="0" applyNumberFormat="1" applyFont="1" applyAlignment="1">
      <alignment horizontal="right" wrapText="1" indent="2"/>
    </xf>
    <xf numFmtId="3" fontId="2" fillId="0" borderId="0" xfId="1" applyNumberFormat="1" applyFont="1" applyFill="1" applyBorder="1" applyAlignment="1">
      <alignment horizontal="right" indent="4"/>
    </xf>
    <xf numFmtId="3" fontId="2" fillId="0" borderId="0" xfId="1" applyNumberFormat="1" applyFont="1" applyFill="1" applyBorder="1" applyAlignment="1">
      <alignment horizontal="right" indent="5"/>
    </xf>
    <xf numFmtId="9" fontId="2" fillId="0" borderId="1" xfId="1" applyFont="1" applyFill="1" applyBorder="1" applyAlignment="1">
      <alignment horizontal="right" wrapText="1" indent="2"/>
    </xf>
    <xf numFmtId="0" fontId="2" fillId="0" borderId="0" xfId="0" applyFont="1" applyAlignment="1">
      <alignment horizontal="left" wrapText="1"/>
    </xf>
    <xf numFmtId="3" fontId="2" fillId="0" borderId="0" xfId="1" applyNumberFormat="1" applyFont="1" applyBorder="1" applyAlignment="1">
      <alignment horizontal="right" indent="4"/>
    </xf>
    <xf numFmtId="164" fontId="3" fillId="0" borderId="0" xfId="0" applyNumberFormat="1" applyFont="1" applyAlignment="1">
      <alignment horizontal="left" readingOrder="1"/>
    </xf>
    <xf numFmtId="0" fontId="4" fillId="0" borderId="0" xfId="0" applyFont="1" applyAlignment="1" applyProtection="1">
      <alignment horizontal="center" vertical="top"/>
      <protection locked="0"/>
    </xf>
    <xf numFmtId="165" fontId="4" fillId="0" borderId="0" xfId="1" applyNumberFormat="1" applyFont="1" applyBorder="1" applyAlignment="1">
      <alignment horizontal="right" indent="3"/>
    </xf>
    <xf numFmtId="165" fontId="2" fillId="0" borderId="0" xfId="1" applyNumberFormat="1" applyFont="1" applyBorder="1" applyAlignment="1">
      <alignment horizontal="right" indent="4"/>
    </xf>
    <xf numFmtId="3" fontId="2" fillId="0" borderId="0" xfId="0" quotePrefix="1" applyNumberFormat="1" applyFont="1" applyAlignment="1">
      <alignment horizontal="right" wrapText="1" indent="2"/>
    </xf>
    <xf numFmtId="0" fontId="2" fillId="0" borderId="1" xfId="0" applyFont="1" applyBorder="1" applyAlignment="1">
      <alignment horizontal="left"/>
    </xf>
    <xf numFmtId="3" fontId="2" fillId="0" borderId="0" xfId="2" applyNumberFormat="1" applyFont="1" applyAlignment="1" applyProtection="1">
      <alignment horizontal="right" wrapText="1" indent="2"/>
      <protection locked="0"/>
    </xf>
    <xf numFmtId="3" fontId="2" fillId="0" borderId="1" xfId="0" quotePrefix="1" applyNumberFormat="1" applyFont="1" applyBorder="1" applyAlignment="1">
      <alignment horizontal="right" indent="2"/>
    </xf>
    <xf numFmtId="3" fontId="2" fillId="2" borderId="0" xfId="0" applyNumberFormat="1" applyFont="1" applyFill="1" applyAlignment="1">
      <alignment horizontal="right" wrapText="1" indent="2"/>
    </xf>
    <xf numFmtId="0" fontId="2" fillId="0" borderId="0" xfId="0" applyFont="1" applyAlignment="1">
      <alignment horizontal="center" wrapText="1"/>
    </xf>
    <xf numFmtId="0" fontId="2" fillId="2" borderId="0" xfId="0" applyFont="1" applyFill="1" applyAlignment="1" applyProtection="1">
      <alignment horizontal="left"/>
      <protection locked="0"/>
    </xf>
    <xf numFmtId="0" fontId="2" fillId="3" borderId="0" xfId="0" applyFont="1" applyFill="1" applyAlignment="1">
      <alignment horizontal="right" indent="1"/>
    </xf>
    <xf numFmtId="164" fontId="2" fillId="0" borderId="0" xfId="0" applyNumberFormat="1" applyFont="1" applyAlignment="1">
      <alignment horizontal="center" vertical="top" wrapText="1"/>
    </xf>
    <xf numFmtId="164" fontId="2" fillId="0" borderId="2" xfId="0" applyNumberFormat="1" applyFont="1" applyBorder="1" applyAlignment="1">
      <alignment horizontal="center" wrapText="1"/>
    </xf>
    <xf numFmtId="0" fontId="2" fillId="4" borderId="0" xfId="0" applyFont="1" applyFill="1"/>
    <xf numFmtId="0" fontId="2" fillId="4" borderId="0" xfId="0" applyFont="1" applyFill="1" applyAlignment="1">
      <alignment wrapText="1"/>
    </xf>
    <xf numFmtId="164" fontId="2" fillId="4" borderId="2" xfId="0" applyNumberFormat="1" applyFont="1" applyFill="1" applyBorder="1" applyAlignment="1">
      <alignment horizontal="center" wrapText="1"/>
    </xf>
    <xf numFmtId="0" fontId="2" fillId="4" borderId="2" xfId="0" applyFont="1" applyFill="1" applyBorder="1" applyAlignment="1">
      <alignment horizontal="center" wrapText="1"/>
    </xf>
    <xf numFmtId="164" fontId="2" fillId="0" borderId="0" xfId="0" applyNumberFormat="1" applyFont="1"/>
    <xf numFmtId="3" fontId="2" fillId="0" borderId="1" xfId="0" applyNumberFormat="1" applyFont="1" applyBorder="1" applyAlignment="1">
      <alignment horizontal="center" wrapText="1"/>
    </xf>
    <xf numFmtId="164" fontId="12" fillId="0" borderId="0" xfId="0" applyNumberFormat="1" applyFont="1" applyAlignment="1">
      <alignment horizontal="right" wrapText="1" indent="1"/>
    </xf>
    <xf numFmtId="166" fontId="2" fillId="0" borderId="0" xfId="0" applyNumberFormat="1" applyFont="1"/>
    <xf numFmtId="164" fontId="2" fillId="0" borderId="0" xfId="0" applyNumberFormat="1" applyFont="1" applyAlignment="1">
      <alignment horizontal="right" vertical="top" wrapText="1"/>
    </xf>
    <xf numFmtId="164" fontId="3" fillId="0" borderId="0" xfId="0" applyNumberFormat="1" applyFont="1" applyAlignment="1">
      <alignment horizontal="left" vertical="top"/>
    </xf>
    <xf numFmtId="166" fontId="2" fillId="0" borderId="0" xfId="0" applyNumberFormat="1" applyFont="1" applyAlignment="1">
      <alignment horizontal="right" wrapText="1" indent="1"/>
    </xf>
    <xf numFmtId="167" fontId="2" fillId="0" borderId="0" xfId="0" applyNumberFormat="1" applyFont="1"/>
    <xf numFmtId="164" fontId="2" fillId="0" borderId="1" xfId="0" applyNumberFormat="1" applyFont="1" applyBorder="1" applyAlignment="1">
      <alignment horizontal="center" wrapText="1"/>
    </xf>
    <xf numFmtId="0" fontId="13" fillId="0" borderId="0" xfId="0" applyFont="1" applyAlignment="1">
      <alignment horizontal="left"/>
    </xf>
    <xf numFmtId="0" fontId="8" fillId="4" borderId="0" xfId="0" applyFont="1" applyFill="1"/>
    <xf numFmtId="2" fontId="2" fillId="0" borderId="0" xfId="0" applyNumberFormat="1" applyFont="1"/>
    <xf numFmtId="0" fontId="2" fillId="5" borderId="0" xfId="0" applyFont="1" applyFill="1"/>
    <xf numFmtId="0" fontId="2" fillId="0" borderId="0" xfId="3" applyFont="1"/>
    <xf numFmtId="0" fontId="1" fillId="0" borderId="0" xfId="3"/>
    <xf numFmtId="0" fontId="2" fillId="0" borderId="0" xfId="3" applyFont="1" applyAlignment="1">
      <alignment horizontal="left"/>
    </xf>
    <xf numFmtId="165" fontId="2" fillId="0" borderId="1" xfId="4" applyNumberFormat="1" applyFont="1" applyFill="1" applyBorder="1" applyAlignment="1">
      <alignment horizontal="right" indent="3"/>
    </xf>
    <xf numFmtId="0" fontId="2" fillId="0" borderId="1" xfId="3" applyFont="1" applyBorder="1" applyAlignment="1">
      <alignment horizontal="right" indent="2"/>
    </xf>
    <xf numFmtId="165" fontId="2" fillId="0" borderId="0" xfId="4" applyNumberFormat="1" applyFont="1" applyFill="1" applyBorder="1" applyAlignment="1">
      <alignment horizontal="right" indent="3"/>
    </xf>
    <xf numFmtId="3" fontId="2" fillId="0" borderId="0" xfId="3" applyNumberFormat="1" applyFont="1" applyAlignment="1">
      <alignment horizontal="right" indent="3"/>
    </xf>
    <xf numFmtId="0" fontId="2" fillId="0" borderId="0" xfId="3" applyFont="1" applyAlignment="1">
      <alignment horizontal="right" indent="2"/>
    </xf>
    <xf numFmtId="165" fontId="2" fillId="0" borderId="0" xfId="4" applyNumberFormat="1" applyFont="1" applyBorder="1" applyAlignment="1">
      <alignment horizontal="right" indent="3"/>
    </xf>
    <xf numFmtId="0" fontId="2" fillId="0" borderId="1" xfId="3" applyFont="1" applyBorder="1" applyAlignment="1">
      <alignment horizontal="center" wrapText="1"/>
    </xf>
    <xf numFmtId="0" fontId="2" fillId="0" borderId="1" xfId="3" applyFont="1" applyBorder="1" applyAlignment="1">
      <alignment horizontal="left" wrapText="1"/>
    </xf>
    <xf numFmtId="0" fontId="2" fillId="0" borderId="3" xfId="3" applyFont="1" applyBorder="1" applyAlignment="1">
      <alignment horizontal="center" wrapText="1"/>
    </xf>
    <xf numFmtId="0" fontId="2" fillId="0" borderId="3" xfId="3" applyFont="1" applyBorder="1" applyAlignment="1">
      <alignment horizontal="left" wrapText="1"/>
    </xf>
    <xf numFmtId="0" fontId="2" fillId="5" borderId="0" xfId="0" applyFont="1" applyFill="1" applyAlignment="1" applyProtection="1">
      <alignment horizontal="left"/>
      <protection locked="0"/>
    </xf>
    <xf numFmtId="164" fontId="2" fillId="5" borderId="0" xfId="0" applyNumberFormat="1" applyFont="1" applyFill="1" applyAlignment="1" applyProtection="1">
      <alignment horizontal="right" wrapText="1" indent="1"/>
      <protection locked="0"/>
    </xf>
    <xf numFmtId="0" fontId="2" fillId="5" borderId="0" xfId="0" applyFont="1" applyFill="1" applyAlignment="1">
      <alignment horizontal="left"/>
    </xf>
    <xf numFmtId="164" fontId="2" fillId="5" borderId="0" xfId="0" applyNumberFormat="1" applyFont="1" applyFill="1" applyAlignment="1">
      <alignment horizontal="right" wrapText="1" indent="1"/>
    </xf>
    <xf numFmtId="164" fontId="2" fillId="5" borderId="0" xfId="0" applyNumberFormat="1" applyFont="1" applyFill="1" applyAlignment="1">
      <alignment horizontal="right" wrapText="1"/>
    </xf>
    <xf numFmtId="164" fontId="2" fillId="5" borderId="0" xfId="0" applyNumberFormat="1" applyFont="1" applyFill="1" applyAlignment="1">
      <alignment horizontal="left" readingOrder="1"/>
    </xf>
    <xf numFmtId="9" fontId="2" fillId="0" borderId="0" xfId="4" applyFont="1" applyFill="1" applyBorder="1" applyAlignment="1">
      <alignment horizontal="right" wrapText="1" indent="2"/>
    </xf>
    <xf numFmtId="3" fontId="2" fillId="0" borderId="0" xfId="0" applyNumberFormat="1" applyFont="1"/>
    <xf numFmtId="165" fontId="2" fillId="0" borderId="0" xfId="1" applyNumberFormat="1" applyFont="1" applyFill="1" applyBorder="1" applyAlignment="1">
      <alignment horizontal="right" indent="4"/>
    </xf>
    <xf numFmtId="3" fontId="2" fillId="6" borderId="0" xfId="0" applyNumberFormat="1" applyFont="1" applyFill="1" applyAlignment="1">
      <alignment horizontal="right" indent="1"/>
    </xf>
    <xf numFmtId="0" fontId="2" fillId="0" borderId="0" xfId="0" applyFont="1" applyAlignment="1">
      <alignment horizontal="left" vertical="top" wrapText="1"/>
    </xf>
    <xf numFmtId="0" fontId="2" fillId="0" borderId="0" xfId="0" applyFont="1" applyAlignment="1">
      <alignment horizontal="justify" wrapText="1"/>
    </xf>
    <xf numFmtId="0" fontId="13" fillId="0" borderId="0" xfId="0" applyFont="1"/>
    <xf numFmtId="164" fontId="13" fillId="0" borderId="0" xfId="0" applyNumberFormat="1" applyFont="1" applyAlignment="1">
      <alignment horizontal="right" wrapText="1" indent="1"/>
    </xf>
    <xf numFmtId="164" fontId="13" fillId="0" borderId="0" xfId="0" applyNumberFormat="1" applyFont="1" applyAlignment="1">
      <alignment horizontal="center" wrapText="1"/>
    </xf>
    <xf numFmtId="0" fontId="4" fillId="7" borderId="0" xfId="0" applyFont="1" applyFill="1" applyAlignment="1">
      <alignment horizontal="justify" vertical="top" wrapText="1"/>
    </xf>
    <xf numFmtId="164" fontId="2" fillId="7" borderId="0" xfId="0" applyNumberFormat="1" applyFont="1" applyFill="1" applyAlignment="1">
      <alignment horizontal="center" wrapText="1"/>
    </xf>
    <xf numFmtId="9" fontId="2" fillId="7" borderId="0" xfId="1" applyFont="1" applyFill="1" applyBorder="1" applyAlignment="1">
      <alignment horizontal="right" wrapText="1" indent="2"/>
    </xf>
    <xf numFmtId="3" fontId="2" fillId="7" borderId="0" xfId="0" applyNumberFormat="1" applyFont="1" applyFill="1" applyAlignment="1">
      <alignment horizontal="right" wrapText="1" indent="2"/>
    </xf>
    <xf numFmtId="3" fontId="2" fillId="7" borderId="0" xfId="0" quotePrefix="1" applyNumberFormat="1" applyFont="1" applyFill="1" applyAlignment="1">
      <alignment horizontal="right" wrapText="1" indent="2"/>
    </xf>
    <xf numFmtId="0" fontId="2" fillId="7" borderId="0" xfId="0" applyFont="1" applyFill="1" applyAlignment="1">
      <alignment horizontal="left"/>
    </xf>
    <xf numFmtId="0" fontId="2" fillId="7" borderId="0" xfId="0" applyFont="1" applyFill="1" applyAlignment="1">
      <alignment horizontal="left" vertical="top" wrapText="1"/>
    </xf>
    <xf numFmtId="0" fontId="0" fillId="7" borderId="0" xfId="0" applyFill="1" applyAlignment="1">
      <alignment horizontal="justify" vertical="top" wrapText="1"/>
    </xf>
    <xf numFmtId="0" fontId="2" fillId="7" borderId="0" xfId="0" applyFont="1" applyFill="1"/>
    <xf numFmtId="0" fontId="14" fillId="0" borderId="0" xfId="0" applyFont="1" applyAlignment="1">
      <alignment horizontal="left"/>
    </xf>
    <xf numFmtId="164" fontId="14" fillId="0" borderId="0" xfId="0" applyNumberFormat="1" applyFont="1" applyAlignment="1">
      <alignment horizontal="right" wrapText="1" indent="1"/>
    </xf>
    <xf numFmtId="164" fontId="14" fillId="0" borderId="0" xfId="0" applyNumberFormat="1" applyFont="1" applyAlignment="1">
      <alignment horizontal="right" wrapText="1" indent="2"/>
    </xf>
    <xf numFmtId="0" fontId="14" fillId="0" borderId="0" xfId="0" applyFont="1" applyAlignment="1">
      <alignment horizontal="right" indent="2"/>
    </xf>
    <xf numFmtId="0" fontId="14" fillId="0" borderId="0" xfId="0" applyFont="1"/>
    <xf numFmtId="0" fontId="12" fillId="0" borderId="3" xfId="0" applyFont="1" applyBorder="1" applyAlignment="1">
      <alignment horizontal="left" wrapText="1"/>
    </xf>
    <xf numFmtId="0" fontId="12" fillId="0" borderId="0" xfId="0" applyFont="1" applyAlignment="1">
      <alignment horizontal="left"/>
    </xf>
    <xf numFmtId="164" fontId="12" fillId="0" borderId="0" xfId="0" applyNumberFormat="1" applyFont="1" applyAlignment="1">
      <alignment horizontal="center" wrapText="1"/>
    </xf>
    <xf numFmtId="0" fontId="12" fillId="0" borderId="0" xfId="0" applyFont="1" applyAlignment="1">
      <alignment horizontal="center" wrapText="1"/>
    </xf>
    <xf numFmtId="3" fontId="12" fillId="0" borderId="0" xfId="0" applyNumberFormat="1" applyFont="1" applyAlignment="1">
      <alignment horizontal="center" wrapText="1"/>
    </xf>
    <xf numFmtId="3" fontId="12" fillId="0" borderId="0" xfId="0" applyNumberFormat="1" applyFont="1" applyAlignment="1">
      <alignment horizontal="right" wrapText="1" indent="3"/>
    </xf>
    <xf numFmtId="9" fontId="12" fillId="0" borderId="0" xfId="1" applyFont="1" applyBorder="1" applyAlignment="1">
      <alignment horizontal="right" wrapText="1" indent="2"/>
    </xf>
    <xf numFmtId="3" fontId="12" fillId="0" borderId="0" xfId="0" applyNumberFormat="1" applyFont="1" applyAlignment="1">
      <alignment horizontal="right" wrapText="1" indent="2"/>
    </xf>
    <xf numFmtId="3" fontId="12" fillId="0" borderId="0" xfId="0" quotePrefix="1" applyNumberFormat="1" applyFont="1" applyAlignment="1">
      <alignment horizontal="right" wrapText="1" indent="2"/>
    </xf>
    <xf numFmtId="3" fontId="12" fillId="0" borderId="0" xfId="0" applyNumberFormat="1" applyFont="1" applyAlignment="1">
      <alignment horizontal="right" indent="1"/>
    </xf>
    <xf numFmtId="3" fontId="12" fillId="0" borderId="1" xfId="0" applyNumberFormat="1" applyFont="1" applyBorder="1" applyAlignment="1">
      <alignment horizontal="right" wrapText="1" indent="3"/>
    </xf>
    <xf numFmtId="3" fontId="12" fillId="0" borderId="1" xfId="0" applyNumberFormat="1" applyFont="1" applyBorder="1" applyAlignment="1">
      <alignment horizontal="right" wrapText="1" indent="2"/>
    </xf>
    <xf numFmtId="3" fontId="12" fillId="0" borderId="1" xfId="0" applyNumberFormat="1" applyFont="1" applyBorder="1" applyAlignment="1">
      <alignment horizontal="right" indent="1"/>
    </xf>
    <xf numFmtId="3" fontId="12" fillId="0" borderId="0" xfId="0" applyNumberFormat="1" applyFont="1" applyAlignment="1">
      <alignment horizontal="right" wrapText="1" indent="1"/>
    </xf>
    <xf numFmtId="4" fontId="12" fillId="0" borderId="0" xfId="0" applyNumberFormat="1" applyFont="1" applyAlignment="1">
      <alignment horizontal="right" wrapText="1" indent="2"/>
    </xf>
    <xf numFmtId="0" fontId="12" fillId="0" borderId="0" xfId="0" applyFont="1" applyAlignment="1">
      <alignment horizontal="left" wrapText="1"/>
    </xf>
    <xf numFmtId="0" fontId="12" fillId="0" borderId="1" xfId="0" applyFont="1" applyBorder="1" applyAlignment="1">
      <alignment horizontal="left"/>
    </xf>
    <xf numFmtId="164" fontId="12" fillId="0" borderId="1" xfId="0" applyNumberFormat="1" applyFont="1" applyBorder="1" applyAlignment="1">
      <alignment horizontal="center" wrapText="1"/>
    </xf>
    <xf numFmtId="0" fontId="12" fillId="0" borderId="2" xfId="0" applyFont="1" applyBorder="1" applyAlignment="1">
      <alignment horizontal="center" wrapText="1"/>
    </xf>
    <xf numFmtId="0" fontId="12" fillId="0" borderId="0" xfId="0" applyFont="1" applyAlignment="1">
      <alignment horizontal="right" indent="1"/>
    </xf>
    <xf numFmtId="0" fontId="12" fillId="0" borderId="1" xfId="0" applyFont="1" applyBorder="1" applyAlignment="1">
      <alignment horizontal="center" wrapText="1"/>
    </xf>
    <xf numFmtId="9" fontId="12" fillId="0" borderId="0" xfId="1" applyFont="1" applyAlignment="1">
      <alignment horizontal="right" wrapText="1" indent="2"/>
    </xf>
    <xf numFmtId="164" fontId="12" fillId="0" borderId="0" xfId="0" applyNumberFormat="1" applyFont="1" applyAlignment="1">
      <alignment horizontal="right" wrapText="1" indent="3"/>
    </xf>
    <xf numFmtId="0" fontId="12" fillId="0" borderId="0" xfId="0" applyFont="1"/>
    <xf numFmtId="3" fontId="2" fillId="0" borderId="1" xfId="0" applyNumberFormat="1" applyFont="1" applyBorder="1" applyAlignment="1">
      <alignment horizontal="right" indent="2"/>
    </xf>
    <xf numFmtId="3" fontId="2" fillId="0" borderId="1" xfId="0" quotePrefix="1" applyNumberFormat="1" applyFont="1" applyBorder="1" applyAlignment="1">
      <alignment horizontal="right" wrapText="1" indent="2"/>
    </xf>
    <xf numFmtId="9" fontId="2" fillId="0" borderId="0" xfId="1" applyFont="1"/>
    <xf numFmtId="44" fontId="2" fillId="0" borderId="0" xfId="5" applyFont="1"/>
    <xf numFmtId="44" fontId="2" fillId="0" borderId="0" xfId="5" applyFont="1" applyBorder="1"/>
    <xf numFmtId="0" fontId="2" fillId="0" borderId="0" xfId="0" applyFont="1" applyAlignment="1">
      <alignment horizontal="justify" vertical="top" wrapText="1"/>
    </xf>
    <xf numFmtId="0" fontId="1" fillId="0" borderId="0" xfId="0" applyFont="1" applyAlignment="1">
      <alignment horizontal="justify" vertical="top" wrapText="1"/>
    </xf>
    <xf numFmtId="9" fontId="2" fillId="0" borderId="0" xfId="1" applyFont="1" applyBorder="1"/>
    <xf numFmtId="0" fontId="12" fillId="0" borderId="2" xfId="0" applyFont="1" applyBorder="1" applyAlignment="1" applyProtection="1">
      <alignment horizontal="left"/>
      <protection locked="0"/>
    </xf>
    <xf numFmtId="164" fontId="12" fillId="0" borderId="2" xfId="0" applyNumberFormat="1" applyFont="1" applyBorder="1" applyAlignment="1" applyProtection="1">
      <alignment horizontal="center" wrapText="1"/>
      <protection locked="0"/>
    </xf>
    <xf numFmtId="0" fontId="12" fillId="0" borderId="0" xfId="0" applyFont="1" applyAlignment="1" applyProtection="1">
      <alignment horizontal="left" vertical="top"/>
      <protection locked="0"/>
    </xf>
    <xf numFmtId="165" fontId="2" fillId="0" borderId="0" xfId="1" applyNumberFormat="1" applyFont="1" applyFill="1" applyBorder="1" applyAlignment="1">
      <alignment horizontal="right" indent="3"/>
    </xf>
    <xf numFmtId="164" fontId="2" fillId="0" borderId="0" xfId="3" applyNumberFormat="1" applyFont="1" applyAlignment="1">
      <alignment horizontal="right" wrapText="1" indent="1"/>
    </xf>
    <xf numFmtId="164" fontId="3" fillId="0" borderId="0" xfId="3" applyNumberFormat="1" applyFont="1" applyAlignment="1">
      <alignment horizontal="left" readingOrder="1"/>
    </xf>
    <xf numFmtId="0" fontId="7" fillId="0" borderId="0" xfId="0" applyFont="1" applyAlignment="1">
      <alignment horizontal="left"/>
    </xf>
    <xf numFmtId="164" fontId="7" fillId="0" borderId="0" xfId="0" applyNumberFormat="1" applyFont="1" applyAlignment="1">
      <alignment horizontal="right" wrapText="1" indent="1"/>
    </xf>
    <xf numFmtId="164" fontId="3" fillId="0" borderId="2" xfId="0" applyNumberFormat="1" applyFont="1" applyBorder="1" applyAlignment="1">
      <alignment horizontal="left" wrapText="1"/>
    </xf>
    <xf numFmtId="164" fontId="2" fillId="0" borderId="0" xfId="0" applyNumberFormat="1" applyFont="1" applyAlignment="1">
      <alignment wrapText="1"/>
    </xf>
    <xf numFmtId="164" fontId="2" fillId="0" borderId="1" xfId="0" applyNumberFormat="1" applyFont="1" applyBorder="1" applyAlignment="1">
      <alignment horizontal="right" wrapText="1"/>
    </xf>
    <xf numFmtId="0" fontId="17" fillId="0" borderId="0" xfId="0" applyFont="1" applyAlignment="1">
      <alignment horizontal="left"/>
    </xf>
    <xf numFmtId="3" fontId="2" fillId="0" borderId="0" xfId="2" quotePrefix="1" applyNumberFormat="1" applyFont="1" applyAlignment="1">
      <alignment horizontal="right" wrapText="1" indent="2"/>
    </xf>
    <xf numFmtId="3" fontId="2" fillId="0" borderId="0" xfId="2" applyNumberFormat="1" applyFont="1" applyAlignment="1">
      <alignment horizontal="right" wrapText="1" indent="2"/>
    </xf>
    <xf numFmtId="0" fontId="2" fillId="0" borderId="0" xfId="2" applyFont="1" applyAlignment="1">
      <alignment horizontal="right" indent="2"/>
    </xf>
    <xf numFmtId="3" fontId="2" fillId="0" borderId="1" xfId="3" applyNumberFormat="1" applyFont="1" applyBorder="1" applyAlignment="1">
      <alignment horizontal="right" indent="3"/>
    </xf>
    <xf numFmtId="1" fontId="2" fillId="0" borderId="0" xfId="0" applyNumberFormat="1" applyFont="1" applyAlignment="1">
      <alignment horizontal="right" indent="1"/>
    </xf>
    <xf numFmtId="0" fontId="2" fillId="0" borderId="1" xfId="0" applyFont="1" applyBorder="1" applyAlignment="1">
      <alignment horizontal="right" indent="1"/>
    </xf>
    <xf numFmtId="0" fontId="2" fillId="0" borderId="3" xfId="0" applyFont="1" applyBorder="1" applyAlignment="1">
      <alignment horizontal="left"/>
    </xf>
    <xf numFmtId="0" fontId="2" fillId="0" borderId="3" xfId="0" applyFont="1" applyBorder="1" applyAlignment="1">
      <alignment horizontal="center"/>
    </xf>
    <xf numFmtId="164" fontId="3" fillId="0" borderId="1" xfId="0" applyNumberFormat="1" applyFont="1" applyBorder="1" applyAlignment="1">
      <alignment horizontal="center" wrapText="1"/>
    </xf>
    <xf numFmtId="0" fontId="2" fillId="0" borderId="0" xfId="0" applyFont="1" applyAlignment="1">
      <alignment vertical="top" wrapText="1"/>
    </xf>
    <xf numFmtId="0" fontId="2" fillId="0" borderId="1" xfId="0" applyFont="1" applyBorder="1" applyAlignment="1">
      <alignment horizontal="right" indent="2"/>
    </xf>
    <xf numFmtId="0" fontId="2" fillId="0" borderId="0" xfId="3" applyFont="1" applyAlignment="1">
      <alignment horizontal="left" wrapText="1"/>
    </xf>
    <xf numFmtId="0" fontId="2" fillId="5" borderId="0" xfId="3" applyFont="1" applyFill="1" applyAlignment="1">
      <alignment horizontal="left"/>
    </xf>
    <xf numFmtId="0" fontId="2" fillId="5" borderId="0" xfId="3" applyFont="1" applyFill="1"/>
    <xf numFmtId="0" fontId="1" fillId="5" borderId="0" xfId="3" applyFill="1"/>
    <xf numFmtId="0" fontId="2" fillId="0" borderId="0" xfId="3" applyFont="1" applyAlignment="1">
      <alignment horizontal="center" wrapText="1"/>
    </xf>
    <xf numFmtId="3" fontId="2" fillId="0" borderId="0" xfId="3" applyNumberFormat="1" applyFont="1" applyAlignment="1">
      <alignment horizontal="center" wrapText="1"/>
    </xf>
    <xf numFmtId="0" fontId="0" fillId="0" borderId="0" xfId="0" applyAlignment="1">
      <alignment vertical="top" wrapText="1"/>
    </xf>
    <xf numFmtId="0" fontId="0" fillId="0" borderId="0" xfId="0" applyAlignment="1">
      <alignment vertical="top"/>
    </xf>
    <xf numFmtId="165" fontId="2" fillId="0" borderId="0" xfId="0" applyNumberFormat="1" applyFont="1" applyAlignment="1">
      <alignment horizontal="center" wrapText="1"/>
    </xf>
    <xf numFmtId="3" fontId="2" fillId="0" borderId="1" xfId="0" applyNumberFormat="1" applyFont="1" applyBorder="1" applyAlignment="1">
      <alignment horizontal="right" indent="3"/>
    </xf>
    <xf numFmtId="165" fontId="2" fillId="0" borderId="1" xfId="1" applyNumberFormat="1" applyFont="1" applyBorder="1" applyAlignment="1">
      <alignment horizontal="right" indent="3"/>
    </xf>
    <xf numFmtId="164" fontId="5" fillId="0" borderId="0" xfId="0" applyNumberFormat="1" applyFont="1" applyAlignment="1">
      <alignment horizontal="center" wrapText="1"/>
    </xf>
    <xf numFmtId="164" fontId="5" fillId="0" borderId="3" xfId="0" applyNumberFormat="1" applyFont="1" applyBorder="1" applyAlignment="1">
      <alignment wrapText="1"/>
    </xf>
    <xf numFmtId="164" fontId="5" fillId="0" borderId="3" xfId="0" applyNumberFormat="1" applyFont="1" applyBorder="1" applyAlignment="1">
      <alignment horizontal="right" wrapText="1" indent="2"/>
    </xf>
    <xf numFmtId="3" fontId="5" fillId="0" borderId="0" xfId="0" applyNumberFormat="1" applyFont="1" applyAlignment="1">
      <alignment wrapText="1"/>
    </xf>
    <xf numFmtId="3" fontId="5" fillId="0" borderId="0" xfId="0" applyNumberFormat="1" applyFont="1" applyAlignment="1">
      <alignment horizontal="right" wrapText="1" indent="2"/>
    </xf>
    <xf numFmtId="3" fontId="2" fillId="8" borderId="0" xfId="0" applyNumberFormat="1" applyFont="1" applyFill="1" applyAlignment="1">
      <alignment horizontal="right" wrapText="1" indent="2"/>
    </xf>
    <xf numFmtId="3" fontId="2" fillId="8" borderId="0" xfId="0" applyNumberFormat="1" applyFont="1" applyFill="1" applyAlignment="1">
      <alignment horizontal="right" indent="2"/>
    </xf>
    <xf numFmtId="3" fontId="2" fillId="8" borderId="1" xfId="0" applyNumberFormat="1" applyFont="1" applyFill="1" applyBorder="1" applyAlignment="1">
      <alignment horizontal="right" wrapText="1" indent="2"/>
    </xf>
    <xf numFmtId="3" fontId="2" fillId="8" borderId="1" xfId="0" applyNumberFormat="1" applyFont="1" applyFill="1" applyBorder="1" applyAlignment="1">
      <alignment horizontal="right" indent="2"/>
    </xf>
    <xf numFmtId="3" fontId="2" fillId="8" borderId="1" xfId="0" quotePrefix="1" applyNumberFormat="1" applyFont="1" applyFill="1" applyBorder="1" applyAlignment="1">
      <alignment horizontal="right" wrapText="1" indent="2"/>
    </xf>
    <xf numFmtId="3" fontId="2" fillId="0" borderId="0" xfId="0" applyNumberFormat="1" applyFont="1" applyAlignment="1">
      <alignment horizontal="right" wrapText="1" indent="3"/>
    </xf>
    <xf numFmtId="9" fontId="2" fillId="0" borderId="0" xfId="4" applyFont="1" applyBorder="1" applyAlignment="1">
      <alignment horizontal="right" wrapText="1" indent="2"/>
    </xf>
    <xf numFmtId="3" fontId="2" fillId="0" borderId="1" xfId="0" applyNumberFormat="1" applyFont="1" applyBorder="1" applyAlignment="1">
      <alignment horizontal="right" wrapText="1" indent="3"/>
    </xf>
    <xf numFmtId="3" fontId="2" fillId="0" borderId="1" xfId="2" quotePrefix="1" applyNumberFormat="1" applyFont="1" applyBorder="1" applyAlignment="1">
      <alignment horizontal="right" wrapText="1" indent="2"/>
    </xf>
    <xf numFmtId="0" fontId="2" fillId="0" borderId="0" xfId="0" applyFont="1" applyAlignment="1" applyProtection="1">
      <alignment horizontal="left" vertical="center" wrapText="1"/>
      <protection locked="0"/>
    </xf>
    <xf numFmtId="3" fontId="2" fillId="0" borderId="0" xfId="0" applyNumberFormat="1" applyFont="1" applyAlignment="1">
      <alignment horizontal="center" vertical="top" wrapText="1"/>
    </xf>
    <xf numFmtId="0" fontId="2" fillId="0" borderId="0" xfId="0" applyFont="1" applyAlignment="1">
      <alignment horizontal="right" vertical="top"/>
    </xf>
    <xf numFmtId="3" fontId="2" fillId="0" borderId="1" xfId="0" applyNumberFormat="1" applyFont="1" applyBorder="1"/>
    <xf numFmtId="9" fontId="12" fillId="0" borderId="0" xfId="1" applyFont="1" applyFill="1" applyBorder="1" applyAlignment="1">
      <alignment horizontal="right" wrapText="1" indent="2"/>
    </xf>
    <xf numFmtId="164" fontId="5" fillId="0" borderId="3" xfId="0" applyNumberFormat="1" applyFont="1" applyBorder="1" applyAlignment="1">
      <alignment vertical="top" wrapText="1"/>
    </xf>
    <xf numFmtId="9" fontId="2" fillId="0" borderId="0" xfId="1" applyFont="1" applyFill="1" applyAlignment="1">
      <alignment horizontal="right" wrapText="1" indent="2"/>
    </xf>
    <xf numFmtId="164" fontId="2" fillId="0" borderId="3" xfId="0" applyNumberFormat="1" applyFont="1" applyBorder="1" applyAlignment="1">
      <alignment horizontal="center" wrapText="1"/>
    </xf>
    <xf numFmtId="3" fontId="12" fillId="0" borderId="0" xfId="0" applyNumberFormat="1" applyFont="1" applyAlignment="1" applyProtection="1">
      <alignment horizontal="right" wrapText="1" indent="2"/>
      <protection locked="0"/>
    </xf>
    <xf numFmtId="3" fontId="12" fillId="0" borderId="0" xfId="2" applyNumberFormat="1" applyFont="1" applyAlignment="1">
      <alignment horizontal="right" wrapText="1" indent="2"/>
    </xf>
    <xf numFmtId="3" fontId="12" fillId="0" borderId="0" xfId="2" applyNumberFormat="1" applyFont="1" applyAlignment="1" applyProtection="1">
      <alignment horizontal="right" wrapText="1" indent="2"/>
      <protection locked="0"/>
    </xf>
    <xf numFmtId="3" fontId="12" fillId="0" borderId="1" xfId="2" applyNumberFormat="1" applyFont="1" applyBorder="1" applyAlignment="1">
      <alignment horizontal="right" wrapText="1" indent="2"/>
    </xf>
    <xf numFmtId="9" fontId="2" fillId="0" borderId="1" xfId="1" applyFont="1" applyBorder="1" applyAlignment="1">
      <alignment horizontal="right" wrapText="1" indent="2"/>
    </xf>
    <xf numFmtId="3" fontId="12" fillId="3" borderId="0" xfId="2" applyNumberFormat="1" applyFont="1" applyFill="1" applyAlignment="1">
      <alignment horizontal="right" indent="1"/>
    </xf>
    <xf numFmtId="3" fontId="12" fillId="3" borderId="1" xfId="2" applyNumberFormat="1" applyFont="1" applyFill="1" applyBorder="1" applyAlignment="1">
      <alignment horizontal="right" indent="1"/>
    </xf>
    <xf numFmtId="3" fontId="12" fillId="3" borderId="0" xfId="2" applyNumberFormat="1" applyFont="1" applyFill="1" applyAlignment="1">
      <alignment horizontal="right" wrapText="1" indent="1"/>
    </xf>
    <xf numFmtId="3" fontId="2" fillId="0" borderId="0" xfId="7" applyNumberFormat="1" applyFont="1" applyAlignment="1" applyProtection="1">
      <alignment horizontal="right" wrapText="1" indent="2"/>
      <protection locked="0"/>
    </xf>
    <xf numFmtId="165" fontId="12" fillId="0" borderId="0" xfId="4" applyNumberFormat="1" applyFont="1" applyFill="1" applyBorder="1" applyAlignment="1">
      <alignment horizontal="right" indent="4"/>
    </xf>
    <xf numFmtId="165" fontId="2" fillId="0" borderId="0" xfId="0" applyNumberFormat="1" applyFont="1" applyAlignment="1">
      <alignment horizontal="center"/>
    </xf>
    <xf numFmtId="9" fontId="2" fillId="0" borderId="1" xfId="1" applyFont="1" applyBorder="1"/>
    <xf numFmtId="165" fontId="2" fillId="0" borderId="1" xfId="4" applyNumberFormat="1" applyFont="1" applyFill="1" applyBorder="1" applyAlignment="1">
      <alignment horizontal="right" indent="4"/>
    </xf>
    <xf numFmtId="3" fontId="2" fillId="0" borderId="1" xfId="4" applyNumberFormat="1" applyFont="1" applyFill="1" applyBorder="1" applyAlignment="1">
      <alignment horizontal="right" indent="5"/>
    </xf>
    <xf numFmtId="164" fontId="2" fillId="3" borderId="0" xfId="0" applyNumberFormat="1" applyFont="1" applyFill="1" applyAlignment="1">
      <alignment horizontal="right" wrapText="1" indent="1"/>
    </xf>
    <xf numFmtId="0" fontId="2" fillId="3" borderId="0" xfId="0" applyFont="1" applyFill="1"/>
    <xf numFmtId="0" fontId="2" fillId="9" borderId="0" xfId="0" applyFont="1" applyFill="1" applyAlignment="1">
      <alignment horizontal="right" wrapText="1" indent="1"/>
    </xf>
    <xf numFmtId="0" fontId="2" fillId="9" borderId="0" xfId="0" applyFont="1" applyFill="1" applyAlignment="1">
      <alignment horizontal="right" wrapText="1"/>
    </xf>
    <xf numFmtId="0" fontId="2" fillId="9" borderId="0" xfId="0" applyFont="1" applyFill="1" applyAlignment="1">
      <alignment wrapText="1"/>
    </xf>
    <xf numFmtId="0" fontId="2" fillId="3" borderId="0" xfId="0" applyFont="1" applyFill="1" applyAlignment="1">
      <alignment horizontal="right" wrapText="1" indent="1"/>
    </xf>
    <xf numFmtId="0" fontId="2" fillId="0" borderId="0" xfId="7" applyFont="1"/>
    <xf numFmtId="0" fontId="2" fillId="0" borderId="3" xfId="7" applyFont="1" applyBorder="1" applyAlignment="1">
      <alignment horizontal="left" wrapText="1"/>
    </xf>
    <xf numFmtId="0" fontId="2" fillId="0" borderId="3" xfId="7" applyFont="1" applyBorder="1" applyAlignment="1">
      <alignment horizontal="center" wrapText="1"/>
    </xf>
    <xf numFmtId="0" fontId="2" fillId="0" borderId="2" xfId="7" applyFont="1" applyBorder="1" applyAlignment="1">
      <alignment horizontal="center" wrapText="1"/>
    </xf>
    <xf numFmtId="1" fontId="2" fillId="0" borderId="0" xfId="7" applyNumberFormat="1" applyFont="1" applyAlignment="1">
      <alignment horizontal="left" wrapText="1"/>
    </xf>
    <xf numFmtId="0" fontId="2" fillId="0" borderId="0" xfId="7" applyFont="1" applyAlignment="1">
      <alignment horizontal="center" wrapText="1"/>
    </xf>
    <xf numFmtId="0" fontId="2" fillId="0" borderId="0" xfId="7" applyFont="1" applyAlignment="1">
      <alignment vertical="top"/>
    </xf>
    <xf numFmtId="1" fontId="2" fillId="0" borderId="4" xfId="7" applyNumberFormat="1" applyFont="1" applyBorder="1" applyAlignment="1">
      <alignment horizontal="left"/>
    </xf>
    <xf numFmtId="3" fontId="2" fillId="0" borderId="3" xfId="4" applyNumberFormat="1" applyFont="1" applyBorder="1" applyAlignment="1">
      <alignment horizontal="center"/>
    </xf>
    <xf numFmtId="3" fontId="2" fillId="0" borderId="3" xfId="4" applyNumberFormat="1" applyFont="1" applyBorder="1" applyAlignment="1">
      <alignment horizontal="right" indent="2"/>
    </xf>
    <xf numFmtId="165" fontId="2" fillId="0" borderId="0" xfId="7" applyNumberFormat="1" applyFont="1"/>
    <xf numFmtId="1" fontId="2" fillId="0" borderId="5" xfId="7" applyNumberFormat="1" applyFont="1" applyBorder="1" applyAlignment="1">
      <alignment horizontal="left"/>
    </xf>
    <xf numFmtId="3" fontId="2" fillId="0" borderId="0" xfId="4" applyNumberFormat="1" applyFont="1" applyBorder="1" applyAlignment="1">
      <alignment horizontal="center"/>
    </xf>
    <xf numFmtId="3" fontId="2" fillId="0" borderId="1" xfId="4" applyNumberFormat="1" applyFont="1" applyBorder="1" applyAlignment="1">
      <alignment horizontal="right" indent="2"/>
    </xf>
    <xf numFmtId="1" fontId="2" fillId="0" borderId="6" xfId="7" applyNumberFormat="1" applyFont="1" applyBorder="1" applyAlignment="1">
      <alignment horizontal="left"/>
    </xf>
    <xf numFmtId="3" fontId="2" fillId="0" borderId="1" xfId="4" applyNumberFormat="1" applyFont="1" applyBorder="1" applyAlignment="1">
      <alignment horizontal="center"/>
    </xf>
    <xf numFmtId="3" fontId="2" fillId="0" borderId="0" xfId="4" applyNumberFormat="1" applyFont="1" applyBorder="1" applyAlignment="1">
      <alignment horizontal="right" indent="2"/>
    </xf>
    <xf numFmtId="3" fontId="2" fillId="0" borderId="3" xfId="4" applyNumberFormat="1" applyFont="1" applyFill="1" applyBorder="1" applyAlignment="1">
      <alignment horizontal="right" indent="2"/>
    </xf>
    <xf numFmtId="3" fontId="2" fillId="0" borderId="0" xfId="4" applyNumberFormat="1" applyFont="1" applyFill="1" applyBorder="1" applyAlignment="1">
      <alignment horizontal="right" indent="2"/>
    </xf>
    <xf numFmtId="3" fontId="2" fillId="0" borderId="1" xfId="4" applyNumberFormat="1" applyFont="1" applyFill="1" applyBorder="1" applyAlignment="1">
      <alignment horizontal="right" indent="2"/>
    </xf>
    <xf numFmtId="1" fontId="2" fillId="3" borderId="4" xfId="7" applyNumberFormat="1" applyFont="1" applyFill="1" applyBorder="1" applyAlignment="1">
      <alignment horizontal="left"/>
    </xf>
    <xf numFmtId="1" fontId="5" fillId="0" borderId="0" xfId="7" applyNumberFormat="1" applyFont="1" applyAlignment="1">
      <alignment horizontal="left"/>
    </xf>
    <xf numFmtId="1" fontId="2" fillId="5" borderId="0" xfId="7" applyNumberFormat="1" applyFont="1" applyFill="1" applyAlignment="1">
      <alignment horizontal="left"/>
    </xf>
    <xf numFmtId="165" fontId="2" fillId="5" borderId="0" xfId="4" applyNumberFormat="1" applyFont="1" applyFill="1" applyAlignment="1">
      <alignment horizontal="center"/>
    </xf>
    <xf numFmtId="165" fontId="2" fillId="5" borderId="0" xfId="4" applyNumberFormat="1" applyFont="1" applyFill="1" applyAlignment="1">
      <alignment horizontal="right" indent="1"/>
    </xf>
    <xf numFmtId="0" fontId="2" fillId="5" borderId="0" xfId="7" applyFont="1" applyFill="1"/>
    <xf numFmtId="1" fontId="2" fillId="0" borderId="0" xfId="7" applyNumberFormat="1" applyFont="1" applyAlignment="1">
      <alignment horizontal="left"/>
    </xf>
    <xf numFmtId="165" fontId="2" fillId="0" borderId="0" xfId="4" applyNumberFormat="1" applyFont="1" applyAlignment="1">
      <alignment horizontal="center"/>
    </xf>
    <xf numFmtId="165" fontId="2" fillId="0" borderId="0" xfId="4" applyNumberFormat="1" applyFont="1" applyAlignment="1">
      <alignment horizontal="right" indent="1"/>
    </xf>
    <xf numFmtId="0" fontId="2" fillId="0" borderId="2" xfId="7" applyFont="1" applyBorder="1" applyAlignment="1">
      <alignment wrapText="1"/>
    </xf>
    <xf numFmtId="1" fontId="2" fillId="0" borderId="0" xfId="7" applyNumberFormat="1" applyFont="1" applyAlignment="1">
      <alignment horizontal="left" vertical="top" wrapText="1"/>
    </xf>
    <xf numFmtId="0" fontId="2" fillId="0" borderId="0" xfId="7" applyFont="1" applyAlignment="1">
      <alignment wrapText="1"/>
    </xf>
    <xf numFmtId="3" fontId="2" fillId="0" borderId="0" xfId="7" applyNumberFormat="1" applyFont="1" applyAlignment="1">
      <alignment horizontal="center" wrapText="1"/>
    </xf>
    <xf numFmtId="165" fontId="2" fillId="0" borderId="0" xfId="4" applyNumberFormat="1" applyFont="1" applyBorder="1" applyAlignment="1">
      <alignment horizontal="center"/>
    </xf>
    <xf numFmtId="0" fontId="2" fillId="0" borderId="0" xfId="7" applyFont="1" applyAlignment="1">
      <alignment horizontal="center"/>
    </xf>
    <xf numFmtId="0" fontId="2" fillId="0" borderId="0" xfId="7" applyFont="1" applyAlignment="1">
      <alignment horizontal="right" indent="1"/>
    </xf>
    <xf numFmtId="0" fontId="2" fillId="0" borderId="0" xfId="0" applyFont="1" applyAlignment="1">
      <alignment horizontal="right" wrapText="1" indent="2"/>
    </xf>
    <xf numFmtId="0" fontId="2" fillId="0" borderId="0" xfId="0" applyFont="1" applyAlignment="1">
      <alignment horizontal="right" vertical="center" wrapText="1" indent="1"/>
    </xf>
    <xf numFmtId="0" fontId="2" fillId="0" borderId="0" xfId="0" applyFont="1" applyAlignment="1">
      <alignment horizontal="right" vertical="center" indent="1" readingOrder="1"/>
    </xf>
    <xf numFmtId="0" fontId="2" fillId="0" borderId="0" xfId="0" applyFont="1" applyAlignment="1">
      <alignment horizontal="right" wrapText="1" indent="1"/>
    </xf>
    <xf numFmtId="0" fontId="2" fillId="0" borderId="0" xfId="0" applyFont="1" applyAlignment="1">
      <alignment horizontal="left" readingOrder="1"/>
    </xf>
    <xf numFmtId="164" fontId="2" fillId="0" borderId="0" xfId="8" applyNumberFormat="1" applyFont="1" applyAlignment="1">
      <alignment horizontal="right" wrapText="1" indent="1"/>
    </xf>
    <xf numFmtId="164" fontId="2" fillId="0" borderId="0" xfId="6" applyNumberFormat="1" applyFont="1" applyAlignment="1">
      <alignment horizontal="right" wrapText="1" indent="1"/>
    </xf>
    <xf numFmtId="3" fontId="2" fillId="0" borderId="0" xfId="6" applyNumberFormat="1" applyFont="1" applyAlignment="1">
      <alignment horizontal="right" indent="3"/>
    </xf>
    <xf numFmtId="3" fontId="2" fillId="0" borderId="0" xfId="6" applyNumberFormat="1" applyFont="1" applyAlignment="1">
      <alignment horizontal="right" wrapText="1" indent="2"/>
    </xf>
    <xf numFmtId="3" fontId="2" fillId="0" borderId="0" xfId="6" applyNumberFormat="1" applyFont="1" applyAlignment="1">
      <alignment horizontal="right" indent="2"/>
    </xf>
    <xf numFmtId="3" fontId="2" fillId="0" borderId="1" xfId="6" applyNumberFormat="1" applyFont="1" applyBorder="1" applyAlignment="1">
      <alignment horizontal="right" wrapText="1" indent="2"/>
    </xf>
    <xf numFmtId="3" fontId="2" fillId="0" borderId="1" xfId="6" applyNumberFormat="1" applyFont="1" applyBorder="1" applyAlignment="1">
      <alignment horizontal="right" indent="2"/>
    </xf>
    <xf numFmtId="0" fontId="2" fillId="0" borderId="0" xfId="6" applyFont="1"/>
    <xf numFmtId="3" fontId="2" fillId="0" borderId="0" xfId="6" applyNumberFormat="1" applyFont="1" applyAlignment="1">
      <alignment horizontal="right" indent="1"/>
    </xf>
    <xf numFmtId="3" fontId="2" fillId="0" borderId="1" xfId="2" applyNumberFormat="1" applyFont="1" applyBorder="1" applyAlignment="1">
      <alignment horizontal="right" wrapText="1" indent="2"/>
    </xf>
    <xf numFmtId="3" fontId="2" fillId="0" borderId="1" xfId="6" applyNumberFormat="1" applyFont="1" applyBorder="1" applyAlignment="1">
      <alignment horizontal="right" indent="1"/>
    </xf>
    <xf numFmtId="3" fontId="2" fillId="3" borderId="0" xfId="2" applyNumberFormat="1" applyFont="1" applyFill="1" applyAlignment="1">
      <alignment horizontal="right" wrapText="1" indent="1"/>
    </xf>
    <xf numFmtId="0" fontId="2" fillId="10" borderId="0" xfId="0" applyFont="1" applyFill="1" applyAlignment="1">
      <alignment horizontal="right" wrapText="1" indent="2"/>
    </xf>
    <xf numFmtId="3" fontId="2" fillId="10" borderId="0" xfId="0" applyNumberFormat="1" applyFont="1" applyFill="1" applyAlignment="1">
      <alignment horizontal="right" wrapText="1" indent="2"/>
    </xf>
    <xf numFmtId="3" fontId="2" fillId="10" borderId="0" xfId="0" applyNumberFormat="1" applyFont="1" applyFill="1" applyAlignment="1">
      <alignment horizontal="right" indent="2"/>
    </xf>
    <xf numFmtId="0" fontId="2" fillId="10" borderId="1" xfId="0" applyFont="1" applyFill="1" applyBorder="1" applyAlignment="1">
      <alignment horizontal="right" wrapText="1" indent="2"/>
    </xf>
    <xf numFmtId="0" fontId="2" fillId="10" borderId="1" xfId="0" applyFont="1" applyFill="1" applyBorder="1" applyAlignment="1">
      <alignment horizontal="right" indent="2"/>
    </xf>
    <xf numFmtId="3" fontId="2" fillId="10" borderId="1" xfId="0" applyNumberFormat="1" applyFont="1" applyFill="1" applyBorder="1" applyAlignment="1">
      <alignment horizontal="right" indent="2"/>
    </xf>
    <xf numFmtId="0" fontId="2" fillId="10" borderId="0" xfId="0" applyFont="1" applyFill="1" applyAlignment="1">
      <alignment horizontal="right" indent="2"/>
    </xf>
    <xf numFmtId="3" fontId="2" fillId="10" borderId="1" xfId="0" applyNumberFormat="1" applyFont="1" applyFill="1" applyBorder="1" applyAlignment="1">
      <alignment horizontal="right" wrapText="1" indent="2"/>
    </xf>
    <xf numFmtId="0" fontId="2" fillId="0" borderId="0" xfId="0" applyFont="1" applyAlignment="1">
      <alignment horizontal="left" vertical="top" wrapText="1"/>
    </xf>
    <xf numFmtId="0" fontId="2" fillId="0" borderId="2" xfId="0" applyFont="1" applyBorder="1" applyAlignment="1">
      <alignment horizontal="center" wrapText="1"/>
    </xf>
    <xf numFmtId="0" fontId="2" fillId="0" borderId="3" xfId="0" applyFont="1" applyBorder="1" applyAlignment="1">
      <alignment horizontal="left" vertical="top" wrapText="1"/>
    </xf>
    <xf numFmtId="164" fontId="2" fillId="0" borderId="3" xfId="0" applyNumberFormat="1" applyFont="1" applyBorder="1" applyAlignment="1">
      <alignment horizontal="justify" wrapText="1"/>
    </xf>
    <xf numFmtId="164" fontId="2" fillId="0" borderId="0" xfId="0" applyNumberFormat="1" applyFont="1" applyAlignment="1">
      <alignment horizontal="justify" wrapText="1"/>
    </xf>
    <xf numFmtId="0" fontId="2" fillId="0" borderId="0" xfId="0" applyFont="1" applyAlignment="1">
      <alignment horizontal="left"/>
    </xf>
    <xf numFmtId="164" fontId="2" fillId="0" borderId="2" xfId="0" applyNumberFormat="1" applyFont="1" applyBorder="1" applyAlignment="1">
      <alignment horizontal="center" wrapText="1"/>
    </xf>
    <xf numFmtId="0" fontId="2" fillId="0" borderId="1" xfId="0" applyFont="1" applyBorder="1" applyAlignment="1">
      <alignment horizontal="left"/>
    </xf>
    <xf numFmtId="0" fontId="2" fillId="0" borderId="1" xfId="0" applyFont="1" applyBorder="1" applyAlignment="1">
      <alignment horizontal="justify"/>
    </xf>
    <xf numFmtId="164" fontId="2" fillId="0" borderId="1" xfId="0" applyNumberFormat="1" applyFont="1" applyBorder="1" applyAlignment="1">
      <alignment horizontal="center" wrapText="1"/>
    </xf>
    <xf numFmtId="0" fontId="2" fillId="0" borderId="3" xfId="0" applyFont="1" applyBorder="1" applyAlignment="1">
      <alignment horizontal="left"/>
    </xf>
    <xf numFmtId="164" fontId="2" fillId="0" borderId="0" xfId="0" applyNumberFormat="1" applyFont="1" applyAlignment="1">
      <alignment horizontal="center" wrapText="1"/>
    </xf>
    <xf numFmtId="0" fontId="2" fillId="0" borderId="2" xfId="0" applyFont="1" applyBorder="1" applyAlignment="1">
      <alignment horizontal="center"/>
    </xf>
    <xf numFmtId="164" fontId="2" fillId="0" borderId="3" xfId="0" applyNumberFormat="1" applyFont="1" applyBorder="1" applyAlignment="1">
      <alignment horizontal="center" wrapText="1"/>
    </xf>
    <xf numFmtId="0" fontId="2" fillId="0" borderId="0" xfId="0" applyFont="1" applyAlignment="1">
      <alignment horizontal="left" vertical="top"/>
    </xf>
    <xf numFmtId="164" fontId="2" fillId="0" borderId="0" xfId="0" applyNumberFormat="1" applyFont="1" applyAlignment="1">
      <alignment horizontal="left" vertical="top" wrapText="1"/>
    </xf>
    <xf numFmtId="164" fontId="2" fillId="0" borderId="3" xfId="0" applyNumberFormat="1" applyFont="1" applyBorder="1" applyAlignment="1">
      <alignment horizontal="left" vertical="top" wrapText="1"/>
    </xf>
    <xf numFmtId="0" fontId="2" fillId="0" borderId="0" xfId="0" applyFont="1" applyAlignment="1" applyProtection="1">
      <alignment horizontal="left"/>
      <protection locked="0"/>
    </xf>
    <xf numFmtId="0" fontId="2" fillId="0" borderId="0" xfId="0" applyFont="1" applyAlignment="1" applyProtection="1">
      <alignment horizontal="justify" wrapText="1"/>
      <protection locked="0"/>
    </xf>
    <xf numFmtId="0" fontId="2" fillId="0" borderId="3" xfId="0" applyFont="1" applyBorder="1" applyAlignment="1" applyProtection="1">
      <alignment horizontal="left"/>
      <protection locked="0"/>
    </xf>
    <xf numFmtId="0" fontId="2" fillId="0" borderId="0" xfId="0" applyFont="1" applyAlignment="1" applyProtection="1">
      <alignment horizontal="justify" vertical="top" wrapText="1"/>
      <protection locked="0"/>
    </xf>
    <xf numFmtId="0" fontId="2" fillId="0" borderId="3" xfId="0" applyFont="1" applyBorder="1" applyAlignment="1" applyProtection="1">
      <alignment horizontal="left" vertical="top"/>
      <protection locked="0"/>
    </xf>
    <xf numFmtId="0" fontId="12" fillId="0" borderId="0" xfId="0" applyFont="1" applyAlignment="1" applyProtection="1">
      <alignment vertical="top" wrapText="1"/>
      <protection locked="0"/>
    </xf>
    <xf numFmtId="0" fontId="12" fillId="0" borderId="0" xfId="0" applyFont="1" applyAlignment="1" applyProtection="1">
      <alignment horizontal="justify" wrapText="1"/>
      <protection locked="0"/>
    </xf>
    <xf numFmtId="0" fontId="12" fillId="0" borderId="3" xfId="0" applyFont="1" applyBorder="1" applyAlignment="1" applyProtection="1">
      <alignment vertical="top"/>
      <protection locked="0"/>
    </xf>
    <xf numFmtId="0" fontId="2" fillId="0" borderId="3"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0" xfId="0" applyFont="1" applyAlignment="1" applyProtection="1">
      <alignment horizontal="justify" vertical="center" wrapText="1"/>
      <protection locked="0"/>
    </xf>
    <xf numFmtId="0" fontId="2" fillId="0" borderId="3" xfId="0" applyFont="1" applyBorder="1" applyAlignment="1" applyProtection="1">
      <alignment horizontal="left" vertical="center" wrapText="1"/>
      <protection locked="0"/>
    </xf>
    <xf numFmtId="0" fontId="2" fillId="0" borderId="1" xfId="0" applyFont="1" applyBorder="1" applyAlignment="1">
      <alignment horizontal="justify" wrapText="1"/>
    </xf>
    <xf numFmtId="0" fontId="2" fillId="0" borderId="1" xfId="0" applyFont="1" applyBorder="1" applyAlignment="1">
      <alignment horizontal="left" wrapText="1"/>
    </xf>
    <xf numFmtId="0" fontId="12" fillId="0" borderId="1" xfId="0" applyFont="1" applyBorder="1" applyAlignment="1">
      <alignment horizontal="justify" wrapText="1"/>
    </xf>
    <xf numFmtId="0" fontId="12" fillId="0" borderId="2" xfId="0" applyFont="1" applyBorder="1" applyAlignment="1">
      <alignment horizontal="center" wrapText="1"/>
    </xf>
    <xf numFmtId="0" fontId="12" fillId="0" borderId="0" xfId="0" applyFont="1" applyAlignment="1">
      <alignment horizontal="justify" wrapText="1"/>
    </xf>
    <xf numFmtId="0" fontId="12" fillId="0" borderId="3" xfId="0" applyFont="1" applyBorder="1" applyAlignment="1">
      <alignment horizontal="left"/>
    </xf>
    <xf numFmtId="0" fontId="12" fillId="0" borderId="0" xfId="0" applyFont="1" applyAlignment="1">
      <alignment horizontal="left"/>
    </xf>
    <xf numFmtId="0" fontId="12" fillId="0" borderId="0" xfId="0" applyFont="1" applyAlignment="1">
      <alignment horizontal="left" vertical="top" wrapText="1"/>
    </xf>
    <xf numFmtId="0" fontId="12" fillId="0" borderId="1" xfId="0" applyFont="1" applyBorder="1" applyAlignment="1">
      <alignment horizontal="left" wrapText="1"/>
    </xf>
    <xf numFmtId="0" fontId="12" fillId="0" borderId="1" xfId="0" applyFont="1" applyBorder="1" applyAlignment="1">
      <alignment horizontal="center" wrapText="1"/>
    </xf>
    <xf numFmtId="0" fontId="2" fillId="0" borderId="1" xfId="0" applyFont="1" applyBorder="1" applyAlignment="1">
      <alignment horizontal="left" vertical="top" wrapText="1"/>
    </xf>
    <xf numFmtId="0" fontId="2" fillId="0" borderId="1" xfId="0" applyFont="1" applyBorder="1" applyAlignment="1">
      <alignment horizontal="center" wrapText="1"/>
    </xf>
    <xf numFmtId="0" fontId="2" fillId="0" borderId="0" xfId="0" applyFont="1" applyAlignment="1">
      <alignment horizontal="justify" wrapText="1"/>
    </xf>
    <xf numFmtId="0" fontId="19" fillId="0" borderId="3" xfId="0" applyFont="1" applyBorder="1" applyAlignment="1">
      <alignment horizontal="left" vertical="top" wrapText="1"/>
    </xf>
    <xf numFmtId="0" fontId="2" fillId="0" borderId="0" xfId="0" applyFont="1" applyAlignment="1">
      <alignment horizontal="justify" vertical="top" wrapText="1"/>
    </xf>
    <xf numFmtId="0" fontId="1" fillId="0" borderId="0" xfId="0" applyFont="1" applyAlignment="1">
      <alignment horizontal="justify" vertical="top" wrapText="1"/>
    </xf>
    <xf numFmtId="0" fontId="2" fillId="0" borderId="0" xfId="0" applyFont="1" applyAlignment="1">
      <alignment horizontal="justify" vertical="top"/>
    </xf>
    <xf numFmtId="0" fontId="1" fillId="0" borderId="0" xfId="0" applyFont="1" applyAlignment="1">
      <alignment horizontal="justify" vertical="top"/>
    </xf>
    <xf numFmtId="0" fontId="2" fillId="0" borderId="2" xfId="3" applyFont="1" applyBorder="1" applyAlignment="1">
      <alignment horizontal="center" wrapText="1"/>
    </xf>
    <xf numFmtId="0" fontId="2" fillId="0" borderId="3" xfId="3" applyFont="1" applyBorder="1" applyAlignment="1">
      <alignment horizontal="justify" vertical="center"/>
    </xf>
    <xf numFmtId="0" fontId="2" fillId="0" borderId="0" xfId="3" applyFont="1" applyAlignment="1">
      <alignment horizontal="left" wrapText="1"/>
    </xf>
    <xf numFmtId="0" fontId="0" fillId="0" borderId="0" xfId="0" applyAlignment="1">
      <alignment horizontal="left" vertical="top" wrapText="1"/>
    </xf>
    <xf numFmtId="0" fontId="2" fillId="0" borderId="3" xfId="0" applyFont="1" applyBorder="1" applyAlignment="1">
      <alignment horizontal="justify" vertical="top" wrapText="1"/>
    </xf>
    <xf numFmtId="0" fontId="0" fillId="0" borderId="0" xfId="0" applyAlignment="1">
      <alignment horizontal="justify" vertical="top" wrapText="1"/>
    </xf>
    <xf numFmtId="0" fontId="2" fillId="0" borderId="0" xfId="0" applyFont="1"/>
    <xf numFmtId="0" fontId="2" fillId="0" borderId="3" xfId="0" applyFont="1" applyBorder="1"/>
    <xf numFmtId="0" fontId="2" fillId="0" borderId="0" xfId="0" applyFont="1" applyAlignment="1">
      <alignment horizontal="justify"/>
    </xf>
    <xf numFmtId="0" fontId="2" fillId="0" borderId="2" xfId="0" applyFont="1" applyBorder="1" applyAlignment="1">
      <alignment horizontal="center" vertical="center"/>
    </xf>
    <xf numFmtId="0" fontId="2" fillId="0" borderId="3" xfId="0" applyFont="1" applyBorder="1" applyAlignment="1">
      <alignment horizontal="center" wrapText="1"/>
    </xf>
    <xf numFmtId="0" fontId="2" fillId="0" borderId="0" xfId="0" applyFont="1" applyAlignment="1">
      <alignment horizontal="justify" vertical="center"/>
    </xf>
    <xf numFmtId="0" fontId="4" fillId="0" borderId="0" xfId="0" applyFont="1" applyAlignment="1">
      <alignment horizontal="left" wrapText="1"/>
    </xf>
    <xf numFmtId="0" fontId="2" fillId="0" borderId="0" xfId="0" applyFont="1" applyAlignment="1">
      <alignment horizontal="left" wrapText="1"/>
    </xf>
    <xf numFmtId="0" fontId="2" fillId="0" borderId="3" xfId="0" applyFont="1" applyBorder="1" applyAlignment="1">
      <alignment horizontal="justify" vertical="center"/>
    </xf>
    <xf numFmtId="0" fontId="4" fillId="0" borderId="0" xfId="0" applyFont="1" applyAlignment="1">
      <alignment horizontal="justify" wrapText="1"/>
    </xf>
    <xf numFmtId="1" fontId="2" fillId="0" borderId="3" xfId="7" applyNumberFormat="1" applyFont="1" applyBorder="1" applyAlignment="1">
      <alignment horizontal="center" vertical="center" wrapText="1"/>
    </xf>
    <xf numFmtId="1" fontId="2" fillId="0" borderId="1" xfId="7" applyNumberFormat="1" applyFont="1" applyBorder="1" applyAlignment="1">
      <alignment horizontal="center" vertical="center" wrapText="1"/>
    </xf>
    <xf numFmtId="0" fontId="2" fillId="0" borderId="2" xfId="7" applyFont="1" applyBorder="1" applyAlignment="1">
      <alignment horizontal="center" wrapText="1"/>
    </xf>
    <xf numFmtId="1" fontId="2" fillId="0" borderId="3" xfId="7" applyNumberFormat="1" applyFont="1" applyBorder="1" applyAlignment="1">
      <alignment horizontal="left" vertical="top" wrapText="1"/>
    </xf>
    <xf numFmtId="1" fontId="2" fillId="0" borderId="0" xfId="7" applyNumberFormat="1" applyFont="1" applyAlignment="1">
      <alignment horizontal="left" vertical="top"/>
    </xf>
    <xf numFmtId="0" fontId="2" fillId="0" borderId="0" xfId="7" applyFont="1" applyAlignment="1">
      <alignment horizontal="justify" wrapText="1"/>
    </xf>
    <xf numFmtId="0" fontId="2" fillId="0" borderId="3" xfId="7" applyFont="1" applyBorder="1" applyAlignment="1">
      <alignment horizontal="center" wrapText="1"/>
    </xf>
    <xf numFmtId="0" fontId="2" fillId="0" borderId="0" xfId="7" applyFont="1" applyAlignment="1">
      <alignment horizontal="center" wrapText="1"/>
    </xf>
    <xf numFmtId="1" fontId="2" fillId="0" borderId="3" xfId="7" applyNumberFormat="1" applyFont="1" applyBorder="1" applyAlignment="1">
      <alignment horizontal="justify" vertical="center"/>
    </xf>
    <xf numFmtId="1" fontId="2" fillId="0" borderId="0" xfId="7" applyNumberFormat="1" applyFont="1" applyAlignment="1">
      <alignment horizontal="justify" vertical="top" wrapText="1"/>
    </xf>
    <xf numFmtId="0" fontId="1" fillId="0" borderId="0" xfId="7" applyAlignment="1">
      <alignment horizontal="justify" vertical="top" wrapText="1"/>
    </xf>
    <xf numFmtId="0" fontId="2" fillId="0" borderId="1" xfId="7" applyFont="1" applyBorder="1" applyAlignment="1">
      <alignment horizontal="justify" wrapText="1"/>
    </xf>
    <xf numFmtId="0" fontId="4" fillId="0" borderId="0" xfId="0" applyFont="1" applyAlignment="1" applyProtection="1">
      <alignment horizontal="justify" wrapText="1"/>
      <protection locked="0"/>
    </xf>
    <xf numFmtId="0" fontId="2" fillId="0" borderId="0" xfId="0" applyFont="1" applyAlignment="1" applyProtection="1">
      <alignment horizontal="justify" vertical="center"/>
      <protection locked="0"/>
    </xf>
    <xf numFmtId="0" fontId="2" fillId="0" borderId="0" xfId="0" applyFont="1" applyFill="1"/>
    <xf numFmtId="0" fontId="2" fillId="0" borderId="0" xfId="0" applyFont="1" applyFill="1" applyAlignment="1">
      <alignment vertical="top"/>
    </xf>
    <xf numFmtId="0" fontId="2" fillId="0" borderId="0" xfId="0" applyFont="1" applyFill="1" applyAlignment="1">
      <alignment wrapText="1"/>
    </xf>
    <xf numFmtId="3" fontId="2" fillId="0" borderId="0" xfId="2" applyNumberFormat="1" applyFont="1" applyFill="1" applyAlignment="1">
      <alignment horizontal="right" indent="2"/>
    </xf>
    <xf numFmtId="164" fontId="2" fillId="0" borderId="0" xfId="0" applyNumberFormat="1" applyFont="1" applyFill="1" applyAlignment="1">
      <alignment horizontal="right" wrapText="1" indent="1"/>
    </xf>
    <xf numFmtId="164" fontId="2" fillId="0" borderId="0" xfId="0" applyNumberFormat="1" applyFont="1" applyFill="1" applyAlignment="1">
      <alignment horizontal="right" wrapText="1" indent="2"/>
    </xf>
    <xf numFmtId="0" fontId="2" fillId="0" borderId="0" xfId="0" applyFont="1" applyFill="1" applyAlignment="1">
      <alignment horizontal="right" indent="2"/>
    </xf>
    <xf numFmtId="0" fontId="2" fillId="0" borderId="0" xfId="3" applyFont="1" applyFill="1"/>
    <xf numFmtId="0" fontId="5" fillId="0" borderId="0" xfId="0" applyFont="1" applyFill="1"/>
  </cellXfs>
  <cellStyles count="9">
    <cellStyle name="Currency" xfId="5" builtinId="4"/>
    <cellStyle name="Normal" xfId="0" builtinId="0"/>
    <cellStyle name="Normal 2" xfId="3" xr:uid="{00000000-0005-0000-0000-000002000000}"/>
    <cellStyle name="Normal 2 2" xfId="8" xr:uid="{03243FDB-8F3C-4BF0-B739-EA77F1CF95DC}"/>
    <cellStyle name="Normal 3" xfId="2" xr:uid="{00000000-0005-0000-0000-000003000000}"/>
    <cellStyle name="Normal 3 2" xfId="6" xr:uid="{F493DDE5-668B-4582-96A7-658D16189191}"/>
    <cellStyle name="Normal 4" xfId="7" xr:uid="{CDF3079D-462B-4965-AED0-D55459DD2F76}"/>
    <cellStyle name="Percent" xfId="1" builtinId="5"/>
    <cellStyle name="Percent 2" xfId="4" xr:uid="{00000000-0005-0000-0000-000005000000}"/>
  </cellStyles>
  <dxfs count="0"/>
  <tableStyles count="0" defaultTableStyle="TableStyleMedium9" defaultPivotStyle="PivotStyleLight16"/>
  <colors>
    <mruColors>
      <color rgb="FF99FF33"/>
      <color rgb="FFFFFF66"/>
      <color rgb="FFFFFFCC"/>
      <color rgb="FF0000FF"/>
      <color rgb="FFFF66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116.bin"/><Relationship Id="rId13" Type="http://schemas.openxmlformats.org/officeDocument/2006/relationships/vmlDrawing" Target="../drawings/vmlDrawing1.vml"/><Relationship Id="rId3" Type="http://schemas.openxmlformats.org/officeDocument/2006/relationships/printerSettings" Target="../printerSettings/printerSettings111.bin"/><Relationship Id="rId7" Type="http://schemas.openxmlformats.org/officeDocument/2006/relationships/printerSettings" Target="../printerSettings/printerSettings115.bin"/><Relationship Id="rId12" Type="http://schemas.openxmlformats.org/officeDocument/2006/relationships/printerSettings" Target="../printerSettings/printerSettings120.bin"/><Relationship Id="rId2" Type="http://schemas.openxmlformats.org/officeDocument/2006/relationships/printerSettings" Target="../printerSettings/printerSettings110.bin"/><Relationship Id="rId1" Type="http://schemas.openxmlformats.org/officeDocument/2006/relationships/printerSettings" Target="../printerSettings/printerSettings109.bin"/><Relationship Id="rId6" Type="http://schemas.openxmlformats.org/officeDocument/2006/relationships/printerSettings" Target="../printerSettings/printerSettings114.bin"/><Relationship Id="rId11" Type="http://schemas.openxmlformats.org/officeDocument/2006/relationships/printerSettings" Target="../printerSettings/printerSettings119.bin"/><Relationship Id="rId5" Type="http://schemas.openxmlformats.org/officeDocument/2006/relationships/printerSettings" Target="../printerSettings/printerSettings113.bin"/><Relationship Id="rId10" Type="http://schemas.openxmlformats.org/officeDocument/2006/relationships/printerSettings" Target="../printerSettings/printerSettings118.bin"/><Relationship Id="rId4" Type="http://schemas.openxmlformats.org/officeDocument/2006/relationships/printerSettings" Target="../printerSettings/printerSettings112.bin"/><Relationship Id="rId9" Type="http://schemas.openxmlformats.org/officeDocument/2006/relationships/printerSettings" Target="../printerSettings/printerSettings117.bin"/><Relationship Id="rId1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128.bin"/><Relationship Id="rId3" Type="http://schemas.openxmlformats.org/officeDocument/2006/relationships/printerSettings" Target="../printerSettings/printerSettings123.bin"/><Relationship Id="rId7" Type="http://schemas.openxmlformats.org/officeDocument/2006/relationships/printerSettings" Target="../printerSettings/printerSettings127.bin"/><Relationship Id="rId12" Type="http://schemas.openxmlformats.org/officeDocument/2006/relationships/printerSettings" Target="../printerSettings/printerSettings132.bin"/><Relationship Id="rId2" Type="http://schemas.openxmlformats.org/officeDocument/2006/relationships/printerSettings" Target="../printerSettings/printerSettings122.bin"/><Relationship Id="rId1" Type="http://schemas.openxmlformats.org/officeDocument/2006/relationships/printerSettings" Target="../printerSettings/printerSettings121.bin"/><Relationship Id="rId6" Type="http://schemas.openxmlformats.org/officeDocument/2006/relationships/printerSettings" Target="../printerSettings/printerSettings126.bin"/><Relationship Id="rId11" Type="http://schemas.openxmlformats.org/officeDocument/2006/relationships/printerSettings" Target="../printerSettings/printerSettings131.bin"/><Relationship Id="rId5" Type="http://schemas.openxmlformats.org/officeDocument/2006/relationships/printerSettings" Target="../printerSettings/printerSettings125.bin"/><Relationship Id="rId10" Type="http://schemas.openxmlformats.org/officeDocument/2006/relationships/printerSettings" Target="../printerSettings/printerSettings130.bin"/><Relationship Id="rId4" Type="http://schemas.openxmlformats.org/officeDocument/2006/relationships/printerSettings" Target="../printerSettings/printerSettings124.bin"/><Relationship Id="rId9" Type="http://schemas.openxmlformats.org/officeDocument/2006/relationships/printerSettings" Target="../printerSettings/printerSettings12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41.bin"/><Relationship Id="rId3" Type="http://schemas.openxmlformats.org/officeDocument/2006/relationships/printerSettings" Target="../printerSettings/printerSettings136.bin"/><Relationship Id="rId7" Type="http://schemas.openxmlformats.org/officeDocument/2006/relationships/printerSettings" Target="../printerSettings/printerSettings140.bin"/><Relationship Id="rId12" Type="http://schemas.openxmlformats.org/officeDocument/2006/relationships/printerSettings" Target="../printerSettings/printerSettings145.bin"/><Relationship Id="rId2" Type="http://schemas.openxmlformats.org/officeDocument/2006/relationships/printerSettings" Target="../printerSettings/printerSettings135.bin"/><Relationship Id="rId1" Type="http://schemas.openxmlformats.org/officeDocument/2006/relationships/printerSettings" Target="../printerSettings/printerSettings134.bin"/><Relationship Id="rId6" Type="http://schemas.openxmlformats.org/officeDocument/2006/relationships/printerSettings" Target="../printerSettings/printerSettings139.bin"/><Relationship Id="rId11" Type="http://schemas.openxmlformats.org/officeDocument/2006/relationships/printerSettings" Target="../printerSettings/printerSettings144.bin"/><Relationship Id="rId5" Type="http://schemas.openxmlformats.org/officeDocument/2006/relationships/printerSettings" Target="../printerSettings/printerSettings138.bin"/><Relationship Id="rId10" Type="http://schemas.openxmlformats.org/officeDocument/2006/relationships/printerSettings" Target="../printerSettings/printerSettings143.bin"/><Relationship Id="rId4" Type="http://schemas.openxmlformats.org/officeDocument/2006/relationships/printerSettings" Target="../printerSettings/printerSettings137.bin"/><Relationship Id="rId9" Type="http://schemas.openxmlformats.org/officeDocument/2006/relationships/printerSettings" Target="../printerSettings/printerSettings142.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153.bin"/><Relationship Id="rId3" Type="http://schemas.openxmlformats.org/officeDocument/2006/relationships/printerSettings" Target="../printerSettings/printerSettings148.bin"/><Relationship Id="rId7" Type="http://schemas.openxmlformats.org/officeDocument/2006/relationships/printerSettings" Target="../printerSettings/printerSettings152.bin"/><Relationship Id="rId12" Type="http://schemas.openxmlformats.org/officeDocument/2006/relationships/printerSettings" Target="../printerSettings/printerSettings157.bin"/><Relationship Id="rId2" Type="http://schemas.openxmlformats.org/officeDocument/2006/relationships/printerSettings" Target="../printerSettings/printerSettings147.bin"/><Relationship Id="rId1" Type="http://schemas.openxmlformats.org/officeDocument/2006/relationships/printerSettings" Target="../printerSettings/printerSettings146.bin"/><Relationship Id="rId6" Type="http://schemas.openxmlformats.org/officeDocument/2006/relationships/printerSettings" Target="../printerSettings/printerSettings151.bin"/><Relationship Id="rId11" Type="http://schemas.openxmlformats.org/officeDocument/2006/relationships/printerSettings" Target="../printerSettings/printerSettings156.bin"/><Relationship Id="rId5" Type="http://schemas.openxmlformats.org/officeDocument/2006/relationships/printerSettings" Target="../printerSettings/printerSettings150.bin"/><Relationship Id="rId10" Type="http://schemas.openxmlformats.org/officeDocument/2006/relationships/printerSettings" Target="../printerSettings/printerSettings155.bin"/><Relationship Id="rId4" Type="http://schemas.openxmlformats.org/officeDocument/2006/relationships/printerSettings" Target="../printerSettings/printerSettings149.bin"/><Relationship Id="rId9" Type="http://schemas.openxmlformats.org/officeDocument/2006/relationships/printerSettings" Target="../printerSettings/printerSettings154.bin"/></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165.bin"/><Relationship Id="rId3" Type="http://schemas.openxmlformats.org/officeDocument/2006/relationships/printerSettings" Target="../printerSettings/printerSettings160.bin"/><Relationship Id="rId7" Type="http://schemas.openxmlformats.org/officeDocument/2006/relationships/printerSettings" Target="../printerSettings/printerSettings164.bin"/><Relationship Id="rId12" Type="http://schemas.openxmlformats.org/officeDocument/2006/relationships/printerSettings" Target="../printerSettings/printerSettings169.bin"/><Relationship Id="rId2" Type="http://schemas.openxmlformats.org/officeDocument/2006/relationships/printerSettings" Target="../printerSettings/printerSettings159.bin"/><Relationship Id="rId1" Type="http://schemas.openxmlformats.org/officeDocument/2006/relationships/printerSettings" Target="../printerSettings/printerSettings158.bin"/><Relationship Id="rId6" Type="http://schemas.openxmlformats.org/officeDocument/2006/relationships/printerSettings" Target="../printerSettings/printerSettings163.bin"/><Relationship Id="rId11" Type="http://schemas.openxmlformats.org/officeDocument/2006/relationships/printerSettings" Target="../printerSettings/printerSettings168.bin"/><Relationship Id="rId5" Type="http://schemas.openxmlformats.org/officeDocument/2006/relationships/printerSettings" Target="../printerSettings/printerSettings162.bin"/><Relationship Id="rId10" Type="http://schemas.openxmlformats.org/officeDocument/2006/relationships/printerSettings" Target="../printerSettings/printerSettings167.bin"/><Relationship Id="rId4" Type="http://schemas.openxmlformats.org/officeDocument/2006/relationships/printerSettings" Target="../printerSettings/printerSettings161.bin"/><Relationship Id="rId9" Type="http://schemas.openxmlformats.org/officeDocument/2006/relationships/printerSettings" Target="../printerSettings/printerSettings166.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177.bin"/><Relationship Id="rId3" Type="http://schemas.openxmlformats.org/officeDocument/2006/relationships/printerSettings" Target="../printerSettings/printerSettings172.bin"/><Relationship Id="rId7" Type="http://schemas.openxmlformats.org/officeDocument/2006/relationships/printerSettings" Target="../printerSettings/printerSettings176.bin"/><Relationship Id="rId12" Type="http://schemas.openxmlformats.org/officeDocument/2006/relationships/printerSettings" Target="../printerSettings/printerSettings181.bin"/><Relationship Id="rId2" Type="http://schemas.openxmlformats.org/officeDocument/2006/relationships/printerSettings" Target="../printerSettings/printerSettings171.bin"/><Relationship Id="rId1" Type="http://schemas.openxmlformats.org/officeDocument/2006/relationships/printerSettings" Target="../printerSettings/printerSettings170.bin"/><Relationship Id="rId6" Type="http://schemas.openxmlformats.org/officeDocument/2006/relationships/printerSettings" Target="../printerSettings/printerSettings175.bin"/><Relationship Id="rId11" Type="http://schemas.openxmlformats.org/officeDocument/2006/relationships/printerSettings" Target="../printerSettings/printerSettings180.bin"/><Relationship Id="rId5" Type="http://schemas.openxmlformats.org/officeDocument/2006/relationships/printerSettings" Target="../printerSettings/printerSettings174.bin"/><Relationship Id="rId10" Type="http://schemas.openxmlformats.org/officeDocument/2006/relationships/printerSettings" Target="../printerSettings/printerSettings179.bin"/><Relationship Id="rId4" Type="http://schemas.openxmlformats.org/officeDocument/2006/relationships/printerSettings" Target="../printerSettings/printerSettings173.bin"/><Relationship Id="rId9" Type="http://schemas.openxmlformats.org/officeDocument/2006/relationships/printerSettings" Target="../printerSettings/printerSettings178.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189.bin"/><Relationship Id="rId3" Type="http://schemas.openxmlformats.org/officeDocument/2006/relationships/printerSettings" Target="../printerSettings/printerSettings184.bin"/><Relationship Id="rId7" Type="http://schemas.openxmlformats.org/officeDocument/2006/relationships/printerSettings" Target="../printerSettings/printerSettings188.bin"/><Relationship Id="rId12" Type="http://schemas.openxmlformats.org/officeDocument/2006/relationships/printerSettings" Target="../printerSettings/printerSettings193.bin"/><Relationship Id="rId2" Type="http://schemas.openxmlformats.org/officeDocument/2006/relationships/printerSettings" Target="../printerSettings/printerSettings183.bin"/><Relationship Id="rId1" Type="http://schemas.openxmlformats.org/officeDocument/2006/relationships/printerSettings" Target="../printerSettings/printerSettings182.bin"/><Relationship Id="rId6" Type="http://schemas.openxmlformats.org/officeDocument/2006/relationships/printerSettings" Target="../printerSettings/printerSettings187.bin"/><Relationship Id="rId11" Type="http://schemas.openxmlformats.org/officeDocument/2006/relationships/printerSettings" Target="../printerSettings/printerSettings192.bin"/><Relationship Id="rId5" Type="http://schemas.openxmlformats.org/officeDocument/2006/relationships/printerSettings" Target="../printerSettings/printerSettings186.bin"/><Relationship Id="rId10" Type="http://schemas.openxmlformats.org/officeDocument/2006/relationships/printerSettings" Target="../printerSettings/printerSettings191.bin"/><Relationship Id="rId4" Type="http://schemas.openxmlformats.org/officeDocument/2006/relationships/printerSettings" Target="../printerSettings/printerSettings185.bin"/><Relationship Id="rId9" Type="http://schemas.openxmlformats.org/officeDocument/2006/relationships/printerSettings" Target="../printerSettings/printerSettings190.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201.bin"/><Relationship Id="rId3" Type="http://schemas.openxmlformats.org/officeDocument/2006/relationships/printerSettings" Target="../printerSettings/printerSettings196.bin"/><Relationship Id="rId7" Type="http://schemas.openxmlformats.org/officeDocument/2006/relationships/printerSettings" Target="../printerSettings/printerSettings200.bin"/><Relationship Id="rId2" Type="http://schemas.openxmlformats.org/officeDocument/2006/relationships/printerSettings" Target="../printerSettings/printerSettings195.bin"/><Relationship Id="rId1" Type="http://schemas.openxmlformats.org/officeDocument/2006/relationships/printerSettings" Target="../printerSettings/printerSettings194.bin"/><Relationship Id="rId6" Type="http://schemas.openxmlformats.org/officeDocument/2006/relationships/printerSettings" Target="../printerSettings/printerSettings199.bin"/><Relationship Id="rId5" Type="http://schemas.openxmlformats.org/officeDocument/2006/relationships/printerSettings" Target="../printerSettings/printerSettings198.bin"/><Relationship Id="rId4" Type="http://schemas.openxmlformats.org/officeDocument/2006/relationships/printerSettings" Target="../printerSettings/printerSettings197.bin"/><Relationship Id="rId9" Type="http://schemas.openxmlformats.org/officeDocument/2006/relationships/printerSettings" Target="../printerSettings/printerSettings20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03.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0.bin"/><Relationship Id="rId3" Type="http://schemas.openxmlformats.org/officeDocument/2006/relationships/printerSettings" Target="../printerSettings/printerSettings15.bin"/><Relationship Id="rId7" Type="http://schemas.openxmlformats.org/officeDocument/2006/relationships/printerSettings" Target="../printerSettings/printerSettings19.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11" Type="http://schemas.openxmlformats.org/officeDocument/2006/relationships/printerSettings" Target="../printerSettings/printerSettings23.bin"/><Relationship Id="rId5" Type="http://schemas.openxmlformats.org/officeDocument/2006/relationships/printerSettings" Target="../printerSettings/printerSettings17.bin"/><Relationship Id="rId10" Type="http://schemas.openxmlformats.org/officeDocument/2006/relationships/printerSettings" Target="../printerSettings/printerSettings22.bin"/><Relationship Id="rId4" Type="http://schemas.openxmlformats.org/officeDocument/2006/relationships/printerSettings" Target="../printerSettings/printerSettings16.bin"/><Relationship Id="rId9" Type="http://schemas.openxmlformats.org/officeDocument/2006/relationships/printerSettings" Target="../printerSettings/printerSettings21.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211.bin"/><Relationship Id="rId3" Type="http://schemas.openxmlformats.org/officeDocument/2006/relationships/printerSettings" Target="../printerSettings/printerSettings206.bin"/><Relationship Id="rId7" Type="http://schemas.openxmlformats.org/officeDocument/2006/relationships/printerSettings" Target="../printerSettings/printerSettings210.bin"/><Relationship Id="rId12" Type="http://schemas.openxmlformats.org/officeDocument/2006/relationships/printerSettings" Target="../printerSettings/printerSettings215.bin"/><Relationship Id="rId2" Type="http://schemas.openxmlformats.org/officeDocument/2006/relationships/printerSettings" Target="../printerSettings/printerSettings205.bin"/><Relationship Id="rId1" Type="http://schemas.openxmlformats.org/officeDocument/2006/relationships/printerSettings" Target="../printerSettings/printerSettings204.bin"/><Relationship Id="rId6" Type="http://schemas.openxmlformats.org/officeDocument/2006/relationships/printerSettings" Target="../printerSettings/printerSettings209.bin"/><Relationship Id="rId11" Type="http://schemas.openxmlformats.org/officeDocument/2006/relationships/printerSettings" Target="../printerSettings/printerSettings214.bin"/><Relationship Id="rId5" Type="http://schemas.openxmlformats.org/officeDocument/2006/relationships/printerSettings" Target="../printerSettings/printerSettings208.bin"/><Relationship Id="rId10" Type="http://schemas.openxmlformats.org/officeDocument/2006/relationships/printerSettings" Target="../printerSettings/printerSettings213.bin"/><Relationship Id="rId4" Type="http://schemas.openxmlformats.org/officeDocument/2006/relationships/printerSettings" Target="../printerSettings/printerSettings207.bin"/><Relationship Id="rId9" Type="http://schemas.openxmlformats.org/officeDocument/2006/relationships/printerSettings" Target="../printerSettings/printerSettings212.bin"/></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23.bin"/><Relationship Id="rId3" Type="http://schemas.openxmlformats.org/officeDocument/2006/relationships/printerSettings" Target="../printerSettings/printerSettings218.bin"/><Relationship Id="rId7" Type="http://schemas.openxmlformats.org/officeDocument/2006/relationships/printerSettings" Target="../printerSettings/printerSettings222.bin"/><Relationship Id="rId12" Type="http://schemas.openxmlformats.org/officeDocument/2006/relationships/printerSettings" Target="../printerSettings/printerSettings227.bin"/><Relationship Id="rId2" Type="http://schemas.openxmlformats.org/officeDocument/2006/relationships/printerSettings" Target="../printerSettings/printerSettings217.bin"/><Relationship Id="rId1" Type="http://schemas.openxmlformats.org/officeDocument/2006/relationships/printerSettings" Target="../printerSettings/printerSettings216.bin"/><Relationship Id="rId6" Type="http://schemas.openxmlformats.org/officeDocument/2006/relationships/printerSettings" Target="../printerSettings/printerSettings221.bin"/><Relationship Id="rId11" Type="http://schemas.openxmlformats.org/officeDocument/2006/relationships/printerSettings" Target="../printerSettings/printerSettings226.bin"/><Relationship Id="rId5" Type="http://schemas.openxmlformats.org/officeDocument/2006/relationships/printerSettings" Target="../printerSettings/printerSettings220.bin"/><Relationship Id="rId10" Type="http://schemas.openxmlformats.org/officeDocument/2006/relationships/printerSettings" Target="../printerSettings/printerSettings225.bin"/><Relationship Id="rId4" Type="http://schemas.openxmlformats.org/officeDocument/2006/relationships/printerSettings" Target="../printerSettings/printerSettings219.bin"/><Relationship Id="rId9" Type="http://schemas.openxmlformats.org/officeDocument/2006/relationships/printerSettings" Target="../printerSettings/printerSettings224.bin"/></Relationships>
</file>

<file path=xl/worksheets/_rels/sheet22.xml.rels><?xml version="1.0" encoding="UTF-8" standalone="yes"?>
<Relationships xmlns="http://schemas.openxmlformats.org/package/2006/relationships"><Relationship Id="rId8" Type="http://schemas.openxmlformats.org/officeDocument/2006/relationships/printerSettings" Target="../printerSettings/printerSettings235.bin"/><Relationship Id="rId3" Type="http://schemas.openxmlformats.org/officeDocument/2006/relationships/printerSettings" Target="../printerSettings/printerSettings230.bin"/><Relationship Id="rId7" Type="http://schemas.openxmlformats.org/officeDocument/2006/relationships/printerSettings" Target="../printerSettings/printerSettings234.bin"/><Relationship Id="rId12" Type="http://schemas.openxmlformats.org/officeDocument/2006/relationships/printerSettings" Target="../printerSettings/printerSettings239.bin"/><Relationship Id="rId2" Type="http://schemas.openxmlformats.org/officeDocument/2006/relationships/printerSettings" Target="../printerSettings/printerSettings229.bin"/><Relationship Id="rId1" Type="http://schemas.openxmlformats.org/officeDocument/2006/relationships/printerSettings" Target="../printerSettings/printerSettings228.bin"/><Relationship Id="rId6" Type="http://schemas.openxmlformats.org/officeDocument/2006/relationships/printerSettings" Target="../printerSettings/printerSettings233.bin"/><Relationship Id="rId11" Type="http://schemas.openxmlformats.org/officeDocument/2006/relationships/printerSettings" Target="../printerSettings/printerSettings238.bin"/><Relationship Id="rId5" Type="http://schemas.openxmlformats.org/officeDocument/2006/relationships/printerSettings" Target="../printerSettings/printerSettings232.bin"/><Relationship Id="rId10" Type="http://schemas.openxmlformats.org/officeDocument/2006/relationships/printerSettings" Target="../printerSettings/printerSettings237.bin"/><Relationship Id="rId4" Type="http://schemas.openxmlformats.org/officeDocument/2006/relationships/printerSettings" Target="../printerSettings/printerSettings231.bin"/><Relationship Id="rId9" Type="http://schemas.openxmlformats.org/officeDocument/2006/relationships/printerSettings" Target="../printerSettings/printerSettings236.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printerSettings" Target="../printerSettings/printerSettings36.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44.bin"/><Relationship Id="rId3" Type="http://schemas.openxmlformats.org/officeDocument/2006/relationships/printerSettings" Target="../printerSettings/printerSettings39.bin"/><Relationship Id="rId7" Type="http://schemas.openxmlformats.org/officeDocument/2006/relationships/printerSettings" Target="../printerSettings/printerSettings43.bin"/><Relationship Id="rId12" Type="http://schemas.openxmlformats.org/officeDocument/2006/relationships/printerSettings" Target="../printerSettings/printerSettings48.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11" Type="http://schemas.openxmlformats.org/officeDocument/2006/relationships/printerSettings" Target="../printerSettings/printerSettings47.bin"/><Relationship Id="rId5" Type="http://schemas.openxmlformats.org/officeDocument/2006/relationships/printerSettings" Target="../printerSettings/printerSettings41.bin"/><Relationship Id="rId10" Type="http://schemas.openxmlformats.org/officeDocument/2006/relationships/printerSettings" Target="../printerSettings/printerSettings46.bin"/><Relationship Id="rId4" Type="http://schemas.openxmlformats.org/officeDocument/2006/relationships/printerSettings" Target="../printerSettings/printerSettings40.bin"/><Relationship Id="rId9"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6.bin"/><Relationship Id="rId3" Type="http://schemas.openxmlformats.org/officeDocument/2006/relationships/printerSettings" Target="../printerSettings/printerSettings51.bin"/><Relationship Id="rId7" Type="http://schemas.openxmlformats.org/officeDocument/2006/relationships/printerSettings" Target="../printerSettings/printerSettings55.bin"/><Relationship Id="rId12" Type="http://schemas.openxmlformats.org/officeDocument/2006/relationships/printerSettings" Target="../printerSettings/printerSettings60.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11" Type="http://schemas.openxmlformats.org/officeDocument/2006/relationships/printerSettings" Target="../printerSettings/printerSettings59.bin"/><Relationship Id="rId5" Type="http://schemas.openxmlformats.org/officeDocument/2006/relationships/printerSettings" Target="../printerSettings/printerSettings53.bin"/><Relationship Id="rId10" Type="http://schemas.openxmlformats.org/officeDocument/2006/relationships/printerSettings" Target="../printerSettings/printerSettings58.bin"/><Relationship Id="rId4" Type="http://schemas.openxmlformats.org/officeDocument/2006/relationships/printerSettings" Target="../printerSettings/printerSettings52.bin"/><Relationship Id="rId9"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8.bin"/><Relationship Id="rId3" Type="http://schemas.openxmlformats.org/officeDocument/2006/relationships/printerSettings" Target="../printerSettings/printerSettings63.bin"/><Relationship Id="rId7" Type="http://schemas.openxmlformats.org/officeDocument/2006/relationships/printerSettings" Target="../printerSettings/printerSettings67.bin"/><Relationship Id="rId12" Type="http://schemas.openxmlformats.org/officeDocument/2006/relationships/printerSettings" Target="../printerSettings/printerSettings72.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11" Type="http://schemas.openxmlformats.org/officeDocument/2006/relationships/printerSettings" Target="../printerSettings/printerSettings71.bin"/><Relationship Id="rId5" Type="http://schemas.openxmlformats.org/officeDocument/2006/relationships/printerSettings" Target="../printerSettings/printerSettings65.bin"/><Relationship Id="rId10" Type="http://schemas.openxmlformats.org/officeDocument/2006/relationships/printerSettings" Target="../printerSettings/printerSettings70.bin"/><Relationship Id="rId4" Type="http://schemas.openxmlformats.org/officeDocument/2006/relationships/printerSettings" Target="../printerSettings/printerSettings64.bin"/><Relationship Id="rId9"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80.bin"/><Relationship Id="rId3" Type="http://schemas.openxmlformats.org/officeDocument/2006/relationships/printerSettings" Target="../printerSettings/printerSettings75.bin"/><Relationship Id="rId7" Type="http://schemas.openxmlformats.org/officeDocument/2006/relationships/printerSettings" Target="../printerSettings/printerSettings79.bin"/><Relationship Id="rId12" Type="http://schemas.openxmlformats.org/officeDocument/2006/relationships/printerSettings" Target="../printerSettings/printerSettings84.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 Id="rId6" Type="http://schemas.openxmlformats.org/officeDocument/2006/relationships/printerSettings" Target="../printerSettings/printerSettings78.bin"/><Relationship Id="rId11" Type="http://schemas.openxmlformats.org/officeDocument/2006/relationships/printerSettings" Target="../printerSettings/printerSettings83.bin"/><Relationship Id="rId5" Type="http://schemas.openxmlformats.org/officeDocument/2006/relationships/printerSettings" Target="../printerSettings/printerSettings77.bin"/><Relationship Id="rId10" Type="http://schemas.openxmlformats.org/officeDocument/2006/relationships/printerSettings" Target="../printerSettings/printerSettings82.bin"/><Relationship Id="rId4" Type="http://schemas.openxmlformats.org/officeDocument/2006/relationships/printerSettings" Target="../printerSettings/printerSettings76.bin"/><Relationship Id="rId9" Type="http://schemas.openxmlformats.org/officeDocument/2006/relationships/printerSettings" Target="../printerSettings/printerSettings81.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92.bin"/><Relationship Id="rId3" Type="http://schemas.openxmlformats.org/officeDocument/2006/relationships/printerSettings" Target="../printerSettings/printerSettings87.bin"/><Relationship Id="rId7" Type="http://schemas.openxmlformats.org/officeDocument/2006/relationships/printerSettings" Target="../printerSettings/printerSettings91.bin"/><Relationship Id="rId12" Type="http://schemas.openxmlformats.org/officeDocument/2006/relationships/printerSettings" Target="../printerSettings/printerSettings96.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 Id="rId6" Type="http://schemas.openxmlformats.org/officeDocument/2006/relationships/printerSettings" Target="../printerSettings/printerSettings90.bin"/><Relationship Id="rId11" Type="http://schemas.openxmlformats.org/officeDocument/2006/relationships/printerSettings" Target="../printerSettings/printerSettings95.bin"/><Relationship Id="rId5" Type="http://schemas.openxmlformats.org/officeDocument/2006/relationships/printerSettings" Target="../printerSettings/printerSettings89.bin"/><Relationship Id="rId10" Type="http://schemas.openxmlformats.org/officeDocument/2006/relationships/printerSettings" Target="../printerSettings/printerSettings94.bin"/><Relationship Id="rId4" Type="http://schemas.openxmlformats.org/officeDocument/2006/relationships/printerSettings" Target="../printerSettings/printerSettings88.bin"/><Relationship Id="rId9" Type="http://schemas.openxmlformats.org/officeDocument/2006/relationships/printerSettings" Target="../printerSettings/printerSettings93.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04.bin"/><Relationship Id="rId3" Type="http://schemas.openxmlformats.org/officeDocument/2006/relationships/printerSettings" Target="../printerSettings/printerSettings99.bin"/><Relationship Id="rId7" Type="http://schemas.openxmlformats.org/officeDocument/2006/relationships/printerSettings" Target="../printerSettings/printerSettings103.bin"/><Relationship Id="rId12" Type="http://schemas.openxmlformats.org/officeDocument/2006/relationships/printerSettings" Target="../printerSettings/printerSettings108.bin"/><Relationship Id="rId2" Type="http://schemas.openxmlformats.org/officeDocument/2006/relationships/printerSettings" Target="../printerSettings/printerSettings98.bin"/><Relationship Id="rId1" Type="http://schemas.openxmlformats.org/officeDocument/2006/relationships/printerSettings" Target="../printerSettings/printerSettings97.bin"/><Relationship Id="rId6" Type="http://schemas.openxmlformats.org/officeDocument/2006/relationships/printerSettings" Target="../printerSettings/printerSettings102.bin"/><Relationship Id="rId11" Type="http://schemas.openxmlformats.org/officeDocument/2006/relationships/printerSettings" Target="../printerSettings/printerSettings107.bin"/><Relationship Id="rId5" Type="http://schemas.openxmlformats.org/officeDocument/2006/relationships/printerSettings" Target="../printerSettings/printerSettings101.bin"/><Relationship Id="rId10" Type="http://schemas.openxmlformats.org/officeDocument/2006/relationships/printerSettings" Target="../printerSettings/printerSettings106.bin"/><Relationship Id="rId4" Type="http://schemas.openxmlformats.org/officeDocument/2006/relationships/printerSettings" Target="../printerSettings/printerSettings100.bin"/><Relationship Id="rId9" Type="http://schemas.openxmlformats.org/officeDocument/2006/relationships/printerSettings" Target="../printerSettings/printerSettings10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Q466"/>
  <sheetViews>
    <sheetView showGridLines="0" tabSelected="1" zoomScaleNormal="100" zoomScaleSheetLayoutView="100" workbookViewId="0">
      <pane xSplit="1" ySplit="3" topLeftCell="B340" activePane="bottomRight" state="frozen"/>
      <selection activeCell="N59" sqref="N59"/>
      <selection pane="topRight" activeCell="N59" sqref="N59"/>
      <selection pane="bottomLeft" activeCell="N59" sqref="N59"/>
      <selection pane="bottomRight" activeCell="N59" sqref="N59"/>
    </sheetView>
  </sheetViews>
  <sheetFormatPr defaultColWidth="9.28515625" defaultRowHeight="11.25" x14ac:dyDescent="0.2"/>
  <cols>
    <col min="1" max="1" width="8.7109375" style="1" customWidth="1"/>
    <col min="2" max="8" width="7.28515625" style="3" customWidth="1"/>
    <col min="9" max="9" width="6.7109375" style="4" customWidth="1"/>
    <col min="10" max="10" width="1.7109375" style="5" bestFit="1" customWidth="1"/>
    <col min="11" max="16" width="7.28515625" style="3" customWidth="1"/>
    <col min="17" max="16384" width="9.28515625" style="2"/>
  </cols>
  <sheetData>
    <row r="1" spans="1:16" x14ac:dyDescent="0.2">
      <c r="A1" s="322" t="s">
        <v>145</v>
      </c>
      <c r="B1" s="322"/>
      <c r="C1" s="322"/>
      <c r="D1" s="322"/>
      <c r="E1" s="322"/>
      <c r="F1" s="322"/>
      <c r="G1" s="322"/>
      <c r="H1" s="322"/>
      <c r="I1" s="322"/>
      <c r="J1" s="322"/>
      <c r="K1" s="322"/>
      <c r="L1" s="322"/>
      <c r="M1" s="322"/>
      <c r="N1" s="322"/>
      <c r="O1" s="322"/>
      <c r="P1" s="322"/>
    </row>
    <row r="2" spans="1:16" s="39" customFormat="1" ht="12" customHeight="1" x14ac:dyDescent="0.2">
      <c r="A2" s="40" t="s">
        <v>51</v>
      </c>
      <c r="B2" s="42" t="s">
        <v>0</v>
      </c>
      <c r="C2" s="42" t="s">
        <v>1</v>
      </c>
      <c r="D2" s="42" t="s">
        <v>2</v>
      </c>
      <c r="E2" s="42" t="s">
        <v>3</v>
      </c>
      <c r="F2" s="42" t="s">
        <v>4</v>
      </c>
      <c r="G2" s="42" t="s">
        <v>5</v>
      </c>
      <c r="H2" s="42" t="s">
        <v>6</v>
      </c>
      <c r="I2" s="43" t="s">
        <v>7</v>
      </c>
      <c r="J2" s="44" t="s">
        <v>21</v>
      </c>
      <c r="K2" s="42" t="s">
        <v>8</v>
      </c>
      <c r="L2" s="42" t="s">
        <v>2</v>
      </c>
      <c r="M2" s="42" t="s">
        <v>3</v>
      </c>
      <c r="N2" s="42" t="s">
        <v>4</v>
      </c>
      <c r="O2" s="42" t="s">
        <v>5</v>
      </c>
      <c r="P2" s="42" t="s">
        <v>7</v>
      </c>
    </row>
    <row r="3" spans="1:16" x14ac:dyDescent="0.2">
      <c r="B3" s="323" t="s">
        <v>9</v>
      </c>
      <c r="C3" s="323"/>
      <c r="D3" s="323"/>
      <c r="E3" s="323"/>
      <c r="F3" s="323"/>
      <c r="G3" s="323"/>
      <c r="H3" s="323"/>
      <c r="I3" s="6"/>
      <c r="J3" s="7"/>
      <c r="K3" s="323" t="s">
        <v>10</v>
      </c>
      <c r="L3" s="323"/>
      <c r="M3" s="323"/>
      <c r="N3" s="323"/>
      <c r="O3" s="323"/>
      <c r="P3" s="323"/>
    </row>
    <row r="4" spans="1:16" x14ac:dyDescent="0.2">
      <c r="A4" s="33" t="s">
        <v>11</v>
      </c>
    </row>
    <row r="5" spans="1:16" x14ac:dyDescent="0.2">
      <c r="A5" s="1">
        <v>1976</v>
      </c>
      <c r="B5" s="3">
        <v>6.8181818181818183</v>
      </c>
      <c r="C5" s="3">
        <v>8.4422378299830463</v>
      </c>
      <c r="D5" s="3">
        <v>8.7383262583383861</v>
      </c>
      <c r="E5" s="3">
        <v>8.0638226402418542</v>
      </c>
      <c r="F5" s="3">
        <v>9.272619751626257</v>
      </c>
      <c r="G5" s="3">
        <v>7.4700374531835205</v>
      </c>
      <c r="H5" s="3" t="s">
        <v>13</v>
      </c>
      <c r="I5" s="93">
        <v>8.6331123933050407</v>
      </c>
      <c r="K5" s="3">
        <v>3.7793222240025637</v>
      </c>
      <c r="L5" s="3">
        <v>4.2813061984914542</v>
      </c>
      <c r="M5" s="3">
        <v>5.7074829931972788</v>
      </c>
      <c r="N5" s="3">
        <v>6.2528828104049339</v>
      </c>
      <c r="O5" s="3">
        <v>7.4654605263157894</v>
      </c>
      <c r="P5" s="3">
        <v>4.5405474469012583</v>
      </c>
    </row>
    <row r="6" spans="1:16" x14ac:dyDescent="0.2">
      <c r="A6" s="1">
        <v>1977</v>
      </c>
      <c r="B6" s="3">
        <v>10.379496402877697</v>
      </c>
      <c r="C6" s="3">
        <v>8.6993972081218267</v>
      </c>
      <c r="D6" s="3">
        <v>9.7206991089787529</v>
      </c>
      <c r="E6" s="3">
        <v>9.6573184357541901</v>
      </c>
      <c r="F6" s="3">
        <v>10.719780219780219</v>
      </c>
      <c r="G6" s="3">
        <v>8.6507679870654819</v>
      </c>
      <c r="H6" s="3" t="s">
        <v>13</v>
      </c>
      <c r="I6" s="93">
        <v>9.5192503789444682</v>
      </c>
      <c r="K6" s="3">
        <v>4.2246244045437891</v>
      </c>
      <c r="L6" s="3">
        <v>5.3503364445409156</v>
      </c>
      <c r="M6" s="3">
        <v>7.716046484329147</v>
      </c>
      <c r="N6" s="3">
        <v>8.1296493092454831</v>
      </c>
      <c r="O6" s="3">
        <v>9.7659574468085104</v>
      </c>
      <c r="P6" s="3">
        <v>6.6926568758344462</v>
      </c>
    </row>
    <row r="7" spans="1:16" x14ac:dyDescent="0.2">
      <c r="A7" s="1">
        <v>1978</v>
      </c>
      <c r="B7" s="3">
        <v>8.6191832858499531</v>
      </c>
      <c r="C7" s="3">
        <v>8.294126884422111</v>
      </c>
      <c r="D7" s="3">
        <v>8.4812292710465034</v>
      </c>
      <c r="E7" s="3">
        <v>8.9470877768662831</v>
      </c>
      <c r="F7" s="3">
        <v>9.1716191631291686</v>
      </c>
      <c r="G7" s="3">
        <v>7.8812316715542519</v>
      </c>
      <c r="H7" s="3" t="s">
        <v>13</v>
      </c>
      <c r="I7" s="93">
        <v>8.4350224696492049</v>
      </c>
      <c r="K7" s="3">
        <v>3.9198230972251942</v>
      </c>
      <c r="L7" s="3">
        <v>4.1082931311739035</v>
      </c>
      <c r="M7" s="3">
        <v>4.7728356490997284</v>
      </c>
      <c r="N7" s="3">
        <v>5.3375771604938276</v>
      </c>
      <c r="O7" s="3">
        <v>6.0102040816326534</v>
      </c>
      <c r="P7" s="3">
        <v>4.1904680031635779</v>
      </c>
    </row>
    <row r="8" spans="1:16" x14ac:dyDescent="0.2">
      <c r="A8" s="1">
        <v>1979</v>
      </c>
      <c r="B8" s="3" t="s">
        <v>13</v>
      </c>
      <c r="C8" s="3">
        <v>8.1331995812979763</v>
      </c>
      <c r="D8" s="3">
        <v>8.2777325002263886</v>
      </c>
      <c r="E8" s="3">
        <v>9.0614495635154864</v>
      </c>
      <c r="F8" s="3">
        <v>9.4489263102930625</v>
      </c>
      <c r="G8" s="3">
        <v>9.0838052095130237</v>
      </c>
      <c r="H8" s="3" t="s">
        <v>13</v>
      </c>
      <c r="I8" s="93">
        <v>8.875889834640514</v>
      </c>
      <c r="K8" s="3">
        <v>4.0649145860709597</v>
      </c>
      <c r="L8" s="3">
        <v>4.5435067525215116</v>
      </c>
      <c r="M8" s="3">
        <v>7.2116103241505174</v>
      </c>
      <c r="N8" s="3">
        <v>8.2803093645484953</v>
      </c>
      <c r="O8" s="3">
        <v>6.7061224489795919</v>
      </c>
      <c r="P8" s="3">
        <v>6.3485357405269234</v>
      </c>
    </row>
    <row r="9" spans="1:16" x14ac:dyDescent="0.2">
      <c r="A9" s="1">
        <v>1980</v>
      </c>
      <c r="B9" s="3" t="s">
        <v>13</v>
      </c>
      <c r="C9" s="3">
        <v>8.9109285418759967</v>
      </c>
      <c r="D9" s="3" t="s">
        <v>13</v>
      </c>
      <c r="E9" s="3">
        <v>9.2049907197360277</v>
      </c>
      <c r="F9" s="3">
        <v>10.148190259617207</v>
      </c>
      <c r="G9" s="3">
        <v>9.0762058454366148</v>
      </c>
      <c r="H9" s="3" t="s">
        <v>13</v>
      </c>
      <c r="I9" s="93">
        <v>9.183035987983569</v>
      </c>
      <c r="K9" s="3">
        <v>4.1503355704697986</v>
      </c>
      <c r="L9" s="3" t="s">
        <v>13</v>
      </c>
      <c r="M9" s="3">
        <v>5.7549030470914131</v>
      </c>
      <c r="N9" s="3">
        <v>6.8353310502283104</v>
      </c>
      <c r="O9" s="3">
        <v>7.1247150765223051</v>
      </c>
      <c r="P9" s="3">
        <v>6.1707555827470175</v>
      </c>
    </row>
    <row r="10" spans="1:16" x14ac:dyDescent="0.2">
      <c r="A10" s="1">
        <v>1981</v>
      </c>
      <c r="B10" s="3" t="s">
        <v>13</v>
      </c>
      <c r="C10" s="3">
        <v>8.9333644323238115</v>
      </c>
      <c r="D10" s="3">
        <v>9.7425261584454415</v>
      </c>
      <c r="E10" s="3">
        <v>8.8440283859278281</v>
      </c>
      <c r="F10" s="3">
        <v>9.3839577329490869</v>
      </c>
      <c r="G10" s="3">
        <v>9.105482717520859</v>
      </c>
      <c r="H10" s="3" t="s">
        <v>13</v>
      </c>
      <c r="I10" s="93">
        <v>9.152821402818347</v>
      </c>
      <c r="K10" s="3">
        <v>3.871801976540131</v>
      </c>
      <c r="L10" s="3">
        <v>4.3546606040922375</v>
      </c>
      <c r="M10" s="3">
        <v>5.9630227966253813</v>
      </c>
      <c r="N10" s="3">
        <v>6.8147702329533386</v>
      </c>
      <c r="O10" s="3">
        <v>7.1357541899441337</v>
      </c>
      <c r="P10" s="3">
        <v>5.5825374399547893</v>
      </c>
    </row>
    <row r="11" spans="1:16" x14ac:dyDescent="0.2">
      <c r="A11" s="1">
        <v>1982</v>
      </c>
      <c r="B11" s="3" t="s">
        <v>13</v>
      </c>
      <c r="C11" s="3">
        <v>8.008226221079692</v>
      </c>
      <c r="D11" s="3">
        <v>8.7550717466600698</v>
      </c>
      <c r="E11" s="3">
        <v>9.8506389776357821</v>
      </c>
      <c r="F11" s="3">
        <v>9.6530988984384454</v>
      </c>
      <c r="G11" s="3">
        <v>9.3053745928338767</v>
      </c>
      <c r="H11" s="3" t="s">
        <v>13</v>
      </c>
      <c r="I11" s="93">
        <v>9.3690276470668472</v>
      </c>
      <c r="K11" s="3">
        <v>3.8695652173913042</v>
      </c>
      <c r="L11" s="3">
        <v>4.9144427001569859</v>
      </c>
      <c r="M11" s="3">
        <v>5.8751169942505683</v>
      </c>
      <c r="N11" s="3">
        <v>6.4821375409348017</v>
      </c>
      <c r="O11" s="3">
        <v>6.5297941495124592</v>
      </c>
      <c r="P11" s="3">
        <v>5.9080407701019251</v>
      </c>
    </row>
    <row r="12" spans="1:16" x14ac:dyDescent="0.2">
      <c r="A12" s="1">
        <v>1983</v>
      </c>
      <c r="B12" s="3" t="s">
        <v>13</v>
      </c>
      <c r="C12" s="3">
        <v>6.8106147384497904</v>
      </c>
      <c r="D12" s="3">
        <v>7.5767175812433214</v>
      </c>
      <c r="E12" s="3">
        <v>7.6089399120664387</v>
      </c>
      <c r="F12" s="3">
        <v>7.2015503875968996</v>
      </c>
      <c r="G12" s="3" t="s">
        <v>13</v>
      </c>
      <c r="H12" s="3" t="s">
        <v>13</v>
      </c>
      <c r="I12" s="93">
        <v>7.4694158632423235</v>
      </c>
      <c r="K12" s="3" t="s">
        <v>13</v>
      </c>
      <c r="L12" s="3">
        <v>4.3847122096349693</v>
      </c>
      <c r="M12" s="3">
        <v>4.2930026572187776</v>
      </c>
      <c r="N12" s="3">
        <v>4.547112462006079</v>
      </c>
      <c r="O12" s="3" t="s">
        <v>13</v>
      </c>
      <c r="P12" s="3">
        <v>4.3690810406138869</v>
      </c>
    </row>
    <row r="13" spans="1:16" x14ac:dyDescent="0.2">
      <c r="A13" s="1">
        <v>1984</v>
      </c>
      <c r="B13" s="3" t="s">
        <v>13</v>
      </c>
      <c r="C13" s="3">
        <v>7.1364902506963785</v>
      </c>
      <c r="D13" s="3">
        <v>7.174479166666667</v>
      </c>
      <c r="E13" s="3">
        <v>7.9444539103765548</v>
      </c>
      <c r="F13" s="3">
        <v>8.431687242798354</v>
      </c>
      <c r="G13" s="3" t="s">
        <v>13</v>
      </c>
      <c r="H13" s="3" t="s">
        <v>13</v>
      </c>
      <c r="I13" s="93">
        <v>7.9066044957895469</v>
      </c>
      <c r="K13" s="3" t="s">
        <v>13</v>
      </c>
      <c r="L13" s="3" t="s">
        <v>13</v>
      </c>
      <c r="M13" s="3" t="s">
        <v>13</v>
      </c>
      <c r="N13" s="3">
        <v>7.727789046653144</v>
      </c>
      <c r="O13" s="3" t="s">
        <v>13</v>
      </c>
      <c r="P13" s="3">
        <v>7.727789046653144</v>
      </c>
    </row>
    <row r="14" spans="1:16" x14ac:dyDescent="0.2">
      <c r="A14" s="1">
        <v>1985</v>
      </c>
      <c r="B14" s="3" t="s">
        <v>13</v>
      </c>
      <c r="C14" s="3" t="s">
        <v>13</v>
      </c>
      <c r="D14" s="3" t="s">
        <v>13</v>
      </c>
      <c r="E14" s="3" t="s">
        <v>13</v>
      </c>
      <c r="F14" s="3" t="s">
        <v>13</v>
      </c>
      <c r="G14" s="3" t="s">
        <v>13</v>
      </c>
      <c r="H14" s="3" t="s">
        <v>13</v>
      </c>
      <c r="I14" s="3" t="s">
        <v>13</v>
      </c>
      <c r="K14" s="3" t="s">
        <v>13</v>
      </c>
      <c r="L14" s="3" t="s">
        <v>13</v>
      </c>
      <c r="M14" s="3" t="s">
        <v>13</v>
      </c>
      <c r="N14" s="3" t="s">
        <v>13</v>
      </c>
      <c r="O14" s="3" t="s">
        <v>13</v>
      </c>
      <c r="P14" s="3" t="s">
        <v>13</v>
      </c>
    </row>
    <row r="15" spans="1:16" x14ac:dyDescent="0.2">
      <c r="A15" s="1">
        <v>1986</v>
      </c>
      <c r="B15" s="3" t="s">
        <v>13</v>
      </c>
      <c r="C15" s="3" t="s">
        <v>13</v>
      </c>
      <c r="D15" s="3">
        <v>8.2708495107936013</v>
      </c>
      <c r="E15" s="3">
        <v>9.4516231699554432</v>
      </c>
      <c r="F15" s="3">
        <v>8.577900392042979</v>
      </c>
      <c r="G15" s="3">
        <v>9.1022280471821748</v>
      </c>
      <c r="H15" s="3" t="s">
        <v>13</v>
      </c>
      <c r="I15" s="93">
        <v>8.6835805063097222</v>
      </c>
      <c r="K15" s="3" t="s">
        <v>13</v>
      </c>
      <c r="L15" s="3">
        <v>4.6653201373459909</v>
      </c>
      <c r="M15" s="3">
        <v>4.9971530249110314</v>
      </c>
      <c r="N15" s="3" t="s">
        <v>13</v>
      </c>
      <c r="O15" s="3" t="s">
        <v>13</v>
      </c>
      <c r="P15" s="3">
        <v>4.7526355818309778</v>
      </c>
    </row>
    <row r="16" spans="1:16" x14ac:dyDescent="0.2">
      <c r="A16" s="1">
        <v>1987</v>
      </c>
      <c r="B16" s="3" t="s">
        <v>13</v>
      </c>
      <c r="C16" s="3" t="s">
        <v>13</v>
      </c>
      <c r="D16" s="3">
        <v>8.7782444767826426</v>
      </c>
      <c r="E16" s="3" t="s">
        <v>13</v>
      </c>
      <c r="F16" s="3" t="s">
        <v>13</v>
      </c>
      <c r="G16" s="3">
        <v>10.186915887850468</v>
      </c>
      <c r="H16" s="3" t="s">
        <v>13</v>
      </c>
      <c r="I16" s="93">
        <v>8.7962509613179218</v>
      </c>
      <c r="K16" s="3" t="s">
        <v>13</v>
      </c>
      <c r="L16" s="3">
        <v>5.3494839951023261</v>
      </c>
      <c r="M16" s="3" t="s">
        <v>13</v>
      </c>
      <c r="N16" s="3" t="s">
        <v>13</v>
      </c>
      <c r="O16" s="3">
        <v>5.5454545454545459</v>
      </c>
      <c r="P16" s="3">
        <v>5.3515318136033745</v>
      </c>
    </row>
    <row r="17" spans="1:16" x14ac:dyDescent="0.2">
      <c r="A17" s="1">
        <v>1988</v>
      </c>
      <c r="B17" s="3" t="s">
        <v>13</v>
      </c>
      <c r="C17" s="3" t="s">
        <v>13</v>
      </c>
      <c r="D17" s="3">
        <v>9.1380338240661896</v>
      </c>
      <c r="E17" s="3" t="s">
        <v>13</v>
      </c>
      <c r="F17" s="3" t="s">
        <v>13</v>
      </c>
      <c r="G17" s="3">
        <v>8.9980620155038764</v>
      </c>
      <c r="H17" s="3" t="s">
        <v>13</v>
      </c>
      <c r="I17" s="93">
        <v>9.1274923473839173</v>
      </c>
      <c r="K17" s="3" t="s">
        <v>13</v>
      </c>
      <c r="L17" s="3">
        <v>5.4354254677127329</v>
      </c>
      <c r="M17" s="3" t="s">
        <v>13</v>
      </c>
      <c r="N17" s="3" t="s">
        <v>13</v>
      </c>
      <c r="O17" s="3">
        <v>5.5714285714285712</v>
      </c>
      <c r="P17" s="3">
        <v>5.4361667530666375</v>
      </c>
    </row>
    <row r="18" spans="1:16" x14ac:dyDescent="0.2">
      <c r="A18" s="1">
        <v>1989</v>
      </c>
      <c r="B18" s="3" t="s">
        <v>13</v>
      </c>
      <c r="C18" s="3" t="s">
        <v>13</v>
      </c>
      <c r="D18" s="3">
        <v>12.169398907103826</v>
      </c>
      <c r="E18" s="3" t="s">
        <v>13</v>
      </c>
      <c r="F18" s="3">
        <v>9.2093184979137686</v>
      </c>
      <c r="G18" s="3" t="s">
        <v>13</v>
      </c>
      <c r="H18" s="3" t="s">
        <v>13</v>
      </c>
      <c r="I18" s="93">
        <v>11.801508997818788</v>
      </c>
      <c r="K18" s="3" t="s">
        <v>13</v>
      </c>
      <c r="L18" s="3">
        <v>4.5952687479884133</v>
      </c>
      <c r="M18" s="3" t="s">
        <v>13</v>
      </c>
      <c r="N18" s="3">
        <v>4.4545454545454541</v>
      </c>
      <c r="O18" s="3" t="s">
        <v>13</v>
      </c>
      <c r="P18" s="3">
        <v>4.5951518672148559</v>
      </c>
    </row>
    <row r="19" spans="1:16" x14ac:dyDescent="0.2">
      <c r="A19" s="1">
        <v>1990</v>
      </c>
      <c r="B19" s="3" t="s">
        <v>13</v>
      </c>
      <c r="C19" s="3" t="s">
        <v>13</v>
      </c>
      <c r="D19" s="3" t="s">
        <v>13</v>
      </c>
      <c r="E19" s="3" t="s">
        <v>13</v>
      </c>
      <c r="F19" s="3">
        <v>9.7258297258297262</v>
      </c>
      <c r="G19" s="3" t="s">
        <v>13</v>
      </c>
      <c r="H19" s="3" t="s">
        <v>13</v>
      </c>
      <c r="I19" s="93">
        <v>9.7258297258297262</v>
      </c>
      <c r="K19" s="3" t="s">
        <v>13</v>
      </c>
      <c r="L19" s="3" t="s">
        <v>13</v>
      </c>
      <c r="M19" s="3" t="s">
        <v>13</v>
      </c>
      <c r="N19" s="3" t="s">
        <v>13</v>
      </c>
      <c r="O19" s="3" t="s">
        <v>13</v>
      </c>
      <c r="P19" s="3" t="s">
        <v>13</v>
      </c>
    </row>
    <row r="20" spans="1:16" x14ac:dyDescent="0.2">
      <c r="A20" s="1">
        <v>1991</v>
      </c>
      <c r="B20" s="3" t="s">
        <v>13</v>
      </c>
      <c r="C20" s="3" t="s">
        <v>13</v>
      </c>
      <c r="D20" s="3" t="s">
        <v>13</v>
      </c>
      <c r="E20" s="3" t="s">
        <v>13</v>
      </c>
      <c r="F20" s="3" t="s">
        <v>13</v>
      </c>
      <c r="G20" s="3" t="s">
        <v>13</v>
      </c>
      <c r="H20" s="3" t="s">
        <v>13</v>
      </c>
      <c r="I20" s="4" t="s">
        <v>13</v>
      </c>
      <c r="K20" s="3" t="s">
        <v>13</v>
      </c>
      <c r="L20" s="3" t="s">
        <v>13</v>
      </c>
      <c r="M20" s="3" t="s">
        <v>13</v>
      </c>
      <c r="N20" s="3" t="s">
        <v>13</v>
      </c>
      <c r="O20" s="3" t="s">
        <v>13</v>
      </c>
      <c r="P20" s="3" t="s">
        <v>13</v>
      </c>
    </row>
    <row r="21" spans="1:16" x14ac:dyDescent="0.2">
      <c r="A21" s="1">
        <v>1992</v>
      </c>
      <c r="B21" s="3" t="s">
        <v>13</v>
      </c>
      <c r="C21" s="3" t="s">
        <v>13</v>
      </c>
      <c r="D21" s="3" t="s">
        <v>13</v>
      </c>
      <c r="E21" s="3" t="s">
        <v>13</v>
      </c>
      <c r="F21" s="3" t="s">
        <v>13</v>
      </c>
      <c r="G21" s="3" t="s">
        <v>13</v>
      </c>
      <c r="H21" s="3" t="s">
        <v>13</v>
      </c>
      <c r="I21" s="4" t="s">
        <v>13</v>
      </c>
      <c r="K21" s="3" t="s">
        <v>13</v>
      </c>
      <c r="L21" s="3" t="s">
        <v>13</v>
      </c>
      <c r="M21" s="3" t="s">
        <v>13</v>
      </c>
      <c r="N21" s="3" t="s">
        <v>13</v>
      </c>
      <c r="O21" s="3" t="s">
        <v>13</v>
      </c>
      <c r="P21" s="3" t="s">
        <v>13</v>
      </c>
    </row>
    <row r="22" spans="1:16" x14ac:dyDescent="0.2">
      <c r="A22" s="1">
        <v>1993</v>
      </c>
      <c r="B22" s="3" t="s">
        <v>13</v>
      </c>
      <c r="C22" s="3" t="s">
        <v>13</v>
      </c>
      <c r="D22" s="3" t="s">
        <v>13</v>
      </c>
      <c r="E22" s="3" t="s">
        <v>13</v>
      </c>
      <c r="F22" s="3" t="s">
        <v>13</v>
      </c>
      <c r="G22" s="3" t="s">
        <v>13</v>
      </c>
      <c r="H22" s="3" t="s">
        <v>13</v>
      </c>
      <c r="I22" s="4" t="s">
        <v>13</v>
      </c>
      <c r="K22" s="3" t="s">
        <v>13</v>
      </c>
      <c r="L22" s="3" t="s">
        <v>13</v>
      </c>
      <c r="M22" s="3" t="s">
        <v>13</v>
      </c>
      <c r="N22" s="3" t="s">
        <v>13</v>
      </c>
      <c r="O22" s="3" t="s">
        <v>13</v>
      </c>
      <c r="P22" s="3" t="s">
        <v>13</v>
      </c>
    </row>
    <row r="23" spans="1:16" x14ac:dyDescent="0.2">
      <c r="A23" s="1">
        <v>1994</v>
      </c>
      <c r="B23" s="3" t="s">
        <v>13</v>
      </c>
      <c r="C23" s="3" t="s">
        <v>13</v>
      </c>
      <c r="D23" s="3" t="s">
        <v>13</v>
      </c>
      <c r="E23" s="3" t="s">
        <v>13</v>
      </c>
      <c r="F23" s="3" t="s">
        <v>13</v>
      </c>
      <c r="G23" s="3" t="s">
        <v>13</v>
      </c>
      <c r="H23" s="3" t="s">
        <v>13</v>
      </c>
      <c r="I23" s="4" t="s">
        <v>13</v>
      </c>
      <c r="K23" s="3" t="s">
        <v>13</v>
      </c>
      <c r="L23" s="3" t="s">
        <v>13</v>
      </c>
      <c r="M23" s="3" t="s">
        <v>13</v>
      </c>
      <c r="N23" s="3" t="s">
        <v>13</v>
      </c>
      <c r="O23" s="3" t="s">
        <v>13</v>
      </c>
      <c r="P23" s="3" t="s">
        <v>13</v>
      </c>
    </row>
    <row r="24" spans="1:16" x14ac:dyDescent="0.2">
      <c r="A24" s="1">
        <v>1995</v>
      </c>
      <c r="B24" s="3" t="s">
        <v>13</v>
      </c>
      <c r="C24" s="3" t="s">
        <v>13</v>
      </c>
      <c r="D24" s="3" t="s">
        <v>13</v>
      </c>
      <c r="E24" s="3" t="s">
        <v>13</v>
      </c>
      <c r="F24" s="3" t="s">
        <v>13</v>
      </c>
      <c r="G24" s="3" t="s">
        <v>13</v>
      </c>
      <c r="H24" s="3" t="s">
        <v>13</v>
      </c>
      <c r="I24" s="4" t="s">
        <v>13</v>
      </c>
      <c r="K24" s="3" t="s">
        <v>13</v>
      </c>
      <c r="L24" s="3" t="s">
        <v>13</v>
      </c>
      <c r="M24" s="3" t="s">
        <v>13</v>
      </c>
      <c r="N24" s="3" t="s">
        <v>13</v>
      </c>
      <c r="O24" s="3" t="s">
        <v>13</v>
      </c>
      <c r="P24" s="3" t="s">
        <v>13</v>
      </c>
    </row>
    <row r="25" spans="1:16" x14ac:dyDescent="0.2">
      <c r="A25" s="1">
        <v>1996</v>
      </c>
      <c r="B25" s="3" t="s">
        <v>13</v>
      </c>
      <c r="C25" s="3" t="s">
        <v>13</v>
      </c>
      <c r="D25" s="3" t="s">
        <v>13</v>
      </c>
      <c r="E25" s="3" t="s">
        <v>13</v>
      </c>
      <c r="F25" s="3">
        <v>8.3000000000000007</v>
      </c>
      <c r="G25" s="3">
        <v>10.6</v>
      </c>
      <c r="H25" s="3" t="s">
        <v>13</v>
      </c>
      <c r="I25" s="4">
        <v>9.6</v>
      </c>
      <c r="K25" s="3" t="s">
        <v>13</v>
      </c>
      <c r="L25" s="3" t="s">
        <v>13</v>
      </c>
      <c r="M25" s="3" t="s">
        <v>13</v>
      </c>
      <c r="N25" s="3" t="s">
        <v>13</v>
      </c>
      <c r="O25" s="3" t="s">
        <v>13</v>
      </c>
      <c r="P25" s="3" t="s">
        <v>13</v>
      </c>
    </row>
    <row r="26" spans="1:16" x14ac:dyDescent="0.2">
      <c r="A26" s="1">
        <v>1997</v>
      </c>
      <c r="B26" s="3" t="s">
        <v>13</v>
      </c>
      <c r="C26" s="3" t="s">
        <v>13</v>
      </c>
      <c r="D26" s="3" t="s">
        <v>13</v>
      </c>
      <c r="E26" s="3" t="s">
        <v>13</v>
      </c>
      <c r="F26" s="3" t="s">
        <v>13</v>
      </c>
      <c r="G26" s="3">
        <v>10</v>
      </c>
      <c r="H26" s="3" t="s">
        <v>13</v>
      </c>
      <c r="I26" s="4">
        <v>10</v>
      </c>
      <c r="K26" s="3" t="s">
        <v>13</v>
      </c>
      <c r="L26" s="3" t="s">
        <v>13</v>
      </c>
      <c r="M26" s="3" t="s">
        <v>13</v>
      </c>
      <c r="N26" s="3" t="s">
        <v>13</v>
      </c>
      <c r="O26" s="3" t="s">
        <v>13</v>
      </c>
      <c r="P26" s="3" t="s">
        <v>13</v>
      </c>
    </row>
    <row r="27" spans="1:16" x14ac:dyDescent="0.2">
      <c r="A27" s="1">
        <v>1998</v>
      </c>
      <c r="B27" s="3" t="s">
        <v>13</v>
      </c>
      <c r="C27" s="3" t="s">
        <v>13</v>
      </c>
      <c r="D27" s="3" t="s">
        <v>13</v>
      </c>
      <c r="E27" s="3" t="s">
        <v>13</v>
      </c>
      <c r="F27" s="3" t="s">
        <v>13</v>
      </c>
      <c r="G27" s="3">
        <v>8.9</v>
      </c>
      <c r="H27" s="3" t="s">
        <v>13</v>
      </c>
      <c r="I27" s="4">
        <v>8.9</v>
      </c>
      <c r="K27" s="3" t="s">
        <v>13</v>
      </c>
      <c r="L27" s="3" t="s">
        <v>13</v>
      </c>
      <c r="M27" s="3" t="s">
        <v>13</v>
      </c>
      <c r="N27" s="3" t="s">
        <v>13</v>
      </c>
      <c r="O27" s="3" t="s">
        <v>13</v>
      </c>
      <c r="P27" s="3" t="s">
        <v>13</v>
      </c>
    </row>
    <row r="28" spans="1:16" x14ac:dyDescent="0.2">
      <c r="A28" s="1">
        <v>1999</v>
      </c>
      <c r="B28" s="3" t="s">
        <v>13</v>
      </c>
      <c r="C28" s="3" t="s">
        <v>13</v>
      </c>
      <c r="D28" s="3" t="s">
        <v>13</v>
      </c>
      <c r="E28" s="3" t="s">
        <v>13</v>
      </c>
      <c r="F28" s="3" t="s">
        <v>13</v>
      </c>
      <c r="G28" s="3">
        <v>10.6</v>
      </c>
      <c r="H28" s="3" t="s">
        <v>13</v>
      </c>
      <c r="I28" s="4">
        <v>10.6</v>
      </c>
      <c r="K28" s="3" t="s">
        <v>13</v>
      </c>
      <c r="L28" s="3" t="s">
        <v>13</v>
      </c>
      <c r="M28" s="3" t="s">
        <v>13</v>
      </c>
      <c r="N28" s="3" t="s">
        <v>13</v>
      </c>
      <c r="O28" s="3" t="s">
        <v>13</v>
      </c>
      <c r="P28" s="3" t="s">
        <v>13</v>
      </c>
    </row>
    <row r="29" spans="1:16" x14ac:dyDescent="0.2">
      <c r="A29" s="1">
        <v>2000</v>
      </c>
      <c r="B29" s="3" t="s">
        <v>13</v>
      </c>
      <c r="C29" s="3" t="s">
        <v>13</v>
      </c>
      <c r="D29" s="3" t="s">
        <v>13</v>
      </c>
      <c r="E29" s="3" t="s">
        <v>13</v>
      </c>
      <c r="F29" s="3" t="s">
        <v>13</v>
      </c>
      <c r="G29" s="3">
        <v>10.7</v>
      </c>
      <c r="H29" s="3" t="s">
        <v>13</v>
      </c>
      <c r="I29" s="4">
        <v>10.7</v>
      </c>
      <c r="K29" s="3" t="s">
        <v>13</v>
      </c>
      <c r="L29" s="3" t="s">
        <v>13</v>
      </c>
      <c r="M29" s="3" t="s">
        <v>13</v>
      </c>
      <c r="N29" s="3" t="s">
        <v>13</v>
      </c>
      <c r="O29" s="3" t="s">
        <v>13</v>
      </c>
      <c r="P29" s="3" t="s">
        <v>13</v>
      </c>
    </row>
    <row r="30" spans="1:16" x14ac:dyDescent="0.2">
      <c r="A30" s="1">
        <v>2001</v>
      </c>
      <c r="B30" s="3" t="s">
        <v>13</v>
      </c>
      <c r="C30" s="3" t="s">
        <v>13</v>
      </c>
      <c r="D30" s="3" t="s">
        <v>13</v>
      </c>
      <c r="E30" s="3" t="s">
        <v>13</v>
      </c>
      <c r="F30" s="3" t="s">
        <v>13</v>
      </c>
      <c r="G30" s="3">
        <v>13.8</v>
      </c>
      <c r="H30" s="3" t="s">
        <v>13</v>
      </c>
      <c r="I30" s="4">
        <v>13.8</v>
      </c>
      <c r="K30" s="3" t="s">
        <v>13</v>
      </c>
      <c r="L30" s="3" t="s">
        <v>13</v>
      </c>
      <c r="M30" s="3" t="s">
        <v>13</v>
      </c>
      <c r="N30" s="3" t="s">
        <v>13</v>
      </c>
      <c r="O30" s="3" t="s">
        <v>13</v>
      </c>
      <c r="P30" s="3" t="s">
        <v>13</v>
      </c>
    </row>
    <row r="31" spans="1:16" x14ac:dyDescent="0.2">
      <c r="A31" s="1">
        <v>2002</v>
      </c>
      <c r="B31" s="3" t="s">
        <v>13</v>
      </c>
      <c r="C31" s="3" t="s">
        <v>13</v>
      </c>
      <c r="D31" s="3" t="s">
        <v>13</v>
      </c>
      <c r="E31" s="3" t="s">
        <v>13</v>
      </c>
      <c r="F31" s="3">
        <v>13.4</v>
      </c>
      <c r="G31" s="3">
        <v>12.1</v>
      </c>
      <c r="H31" s="3">
        <v>11.1</v>
      </c>
      <c r="I31" s="4">
        <v>12.2</v>
      </c>
      <c r="K31" s="3" t="s">
        <v>13</v>
      </c>
      <c r="L31" s="3" t="s">
        <v>13</v>
      </c>
      <c r="M31" s="3" t="s">
        <v>13</v>
      </c>
      <c r="N31" s="3" t="s">
        <v>13</v>
      </c>
      <c r="O31" s="3" t="s">
        <v>13</v>
      </c>
      <c r="P31" s="3" t="s">
        <v>13</v>
      </c>
    </row>
    <row r="32" spans="1:16" ht="11.25" customHeight="1" x14ac:dyDescent="0.2">
      <c r="A32" s="1">
        <v>2003</v>
      </c>
      <c r="B32" s="3">
        <v>12</v>
      </c>
      <c r="C32" s="3">
        <v>12</v>
      </c>
      <c r="D32" s="3">
        <v>12</v>
      </c>
      <c r="E32" s="3" t="s">
        <v>13</v>
      </c>
      <c r="F32" s="3" t="s">
        <v>13</v>
      </c>
      <c r="G32" s="3">
        <v>10.3</v>
      </c>
      <c r="H32" s="3">
        <v>9.1</v>
      </c>
      <c r="I32" s="4">
        <v>11.2</v>
      </c>
      <c r="J32" s="72"/>
      <c r="K32" s="3" t="s">
        <v>13</v>
      </c>
      <c r="L32" s="3" t="s">
        <v>13</v>
      </c>
      <c r="M32" s="3" t="s">
        <v>13</v>
      </c>
      <c r="N32" s="3" t="s">
        <v>13</v>
      </c>
      <c r="O32" s="3" t="s">
        <v>13</v>
      </c>
      <c r="P32" s="3" t="s">
        <v>13</v>
      </c>
    </row>
    <row r="33" spans="1:16" ht="11.25" customHeight="1" x14ac:dyDescent="0.2">
      <c r="A33" s="1">
        <v>2004</v>
      </c>
      <c r="B33" s="3">
        <v>10.1</v>
      </c>
      <c r="C33" s="3" t="s">
        <v>13</v>
      </c>
      <c r="D33" s="3">
        <v>9.8000000000000007</v>
      </c>
      <c r="E33" s="3">
        <v>11.6</v>
      </c>
      <c r="F33" s="3">
        <v>11.9</v>
      </c>
      <c r="G33" s="3">
        <v>10.8</v>
      </c>
      <c r="H33" s="3" t="s">
        <v>13</v>
      </c>
      <c r="I33" s="4">
        <v>11.8</v>
      </c>
      <c r="J33" s="72"/>
      <c r="K33" s="3" t="s">
        <v>13</v>
      </c>
      <c r="L33" s="3" t="s">
        <v>13</v>
      </c>
      <c r="M33" s="3" t="s">
        <v>13</v>
      </c>
      <c r="N33" s="3" t="s">
        <v>13</v>
      </c>
      <c r="O33" s="3" t="s">
        <v>13</v>
      </c>
      <c r="P33" s="3" t="s">
        <v>13</v>
      </c>
    </row>
    <row r="34" spans="1:16" ht="12" customHeight="1" x14ac:dyDescent="0.2">
      <c r="A34" s="52">
        <v>2005</v>
      </c>
      <c r="B34" s="3" t="s">
        <v>13</v>
      </c>
      <c r="C34" s="3" t="s">
        <v>13</v>
      </c>
      <c r="D34" s="3" t="s">
        <v>13</v>
      </c>
      <c r="E34" s="3" t="s">
        <v>13</v>
      </c>
      <c r="F34" s="3" t="s">
        <v>13</v>
      </c>
      <c r="G34" s="3">
        <v>14.107569721115539</v>
      </c>
      <c r="H34" s="3" t="s">
        <v>13</v>
      </c>
      <c r="I34" s="4">
        <v>14.1</v>
      </c>
      <c r="J34" s="72"/>
      <c r="K34" s="3" t="s">
        <v>13</v>
      </c>
      <c r="L34" s="3" t="s">
        <v>13</v>
      </c>
      <c r="M34" s="3" t="s">
        <v>13</v>
      </c>
      <c r="N34" s="3" t="s">
        <v>13</v>
      </c>
      <c r="O34" s="3" t="s">
        <v>13</v>
      </c>
      <c r="P34" s="3" t="s">
        <v>13</v>
      </c>
    </row>
    <row r="35" spans="1:16" ht="12" customHeight="1" x14ac:dyDescent="0.2">
      <c r="A35" s="52">
        <v>2006</v>
      </c>
      <c r="B35" s="3" t="s">
        <v>13</v>
      </c>
      <c r="C35" s="3" t="s">
        <v>13</v>
      </c>
      <c r="D35" s="3" t="s">
        <v>13</v>
      </c>
      <c r="E35" s="3" t="s">
        <v>13</v>
      </c>
      <c r="F35" s="3" t="s">
        <v>13</v>
      </c>
      <c r="G35" s="3" t="s">
        <v>13</v>
      </c>
      <c r="H35" s="3" t="s">
        <v>13</v>
      </c>
      <c r="I35" s="4" t="s">
        <v>13</v>
      </c>
      <c r="J35" s="72"/>
      <c r="K35" s="3" t="s">
        <v>13</v>
      </c>
      <c r="L35" s="3" t="s">
        <v>13</v>
      </c>
      <c r="M35" s="3" t="s">
        <v>13</v>
      </c>
      <c r="N35" s="3" t="s">
        <v>13</v>
      </c>
      <c r="O35" s="3" t="s">
        <v>13</v>
      </c>
      <c r="P35" s="3" t="s">
        <v>13</v>
      </c>
    </row>
    <row r="36" spans="1:16" ht="12" customHeight="1" x14ac:dyDescent="0.2">
      <c r="A36" s="52">
        <v>2007</v>
      </c>
      <c r="B36" s="3" t="s">
        <v>13</v>
      </c>
      <c r="C36" s="3" t="s">
        <v>13</v>
      </c>
      <c r="D36" s="3" t="s">
        <v>13</v>
      </c>
      <c r="E36" s="3" t="s">
        <v>13</v>
      </c>
      <c r="F36" s="3" t="s">
        <v>13</v>
      </c>
      <c r="G36" s="3">
        <v>13.68356569497254</v>
      </c>
      <c r="H36" s="3" t="s">
        <v>13</v>
      </c>
      <c r="I36" s="4">
        <v>13.7</v>
      </c>
      <c r="J36" s="72"/>
      <c r="K36" s="3" t="s">
        <v>13</v>
      </c>
      <c r="L36" s="3" t="s">
        <v>13</v>
      </c>
      <c r="M36" s="3" t="s">
        <v>13</v>
      </c>
      <c r="N36" s="3" t="s">
        <v>13</v>
      </c>
      <c r="O36" s="3" t="s">
        <v>13</v>
      </c>
      <c r="P36" s="3" t="s">
        <v>13</v>
      </c>
    </row>
    <row r="37" spans="1:16" ht="12" customHeight="1" x14ac:dyDescent="0.2">
      <c r="A37" s="52">
        <v>2008</v>
      </c>
      <c r="B37" s="3" t="s">
        <v>13</v>
      </c>
      <c r="C37" s="3" t="s">
        <v>13</v>
      </c>
      <c r="D37" s="3" t="s">
        <v>13</v>
      </c>
      <c r="E37" s="3" t="s">
        <v>13</v>
      </c>
      <c r="F37" s="3" t="s">
        <v>13</v>
      </c>
      <c r="G37" s="3" t="s">
        <v>13</v>
      </c>
      <c r="H37" s="3" t="s">
        <v>13</v>
      </c>
      <c r="I37" s="4" t="s">
        <v>13</v>
      </c>
      <c r="J37" s="72"/>
      <c r="K37" s="3" t="s">
        <v>13</v>
      </c>
      <c r="L37" s="3" t="s">
        <v>13</v>
      </c>
      <c r="M37" s="3" t="s">
        <v>13</v>
      </c>
      <c r="N37" s="3" t="s">
        <v>13</v>
      </c>
      <c r="O37" s="3" t="s">
        <v>13</v>
      </c>
      <c r="P37" s="3" t="s">
        <v>13</v>
      </c>
    </row>
    <row r="38" spans="1:16" ht="12" customHeight="1" x14ac:dyDescent="0.2">
      <c r="A38" s="52">
        <v>2009</v>
      </c>
      <c r="B38" s="3" t="s">
        <v>13</v>
      </c>
      <c r="C38" s="3" t="s">
        <v>13</v>
      </c>
      <c r="D38" s="3" t="s">
        <v>13</v>
      </c>
      <c r="E38" s="3" t="s">
        <v>13</v>
      </c>
      <c r="F38" s="3" t="s">
        <v>13</v>
      </c>
      <c r="G38" s="3" t="s">
        <v>13</v>
      </c>
      <c r="H38" s="3" t="s">
        <v>13</v>
      </c>
      <c r="I38" s="4" t="s">
        <v>13</v>
      </c>
      <c r="J38" s="72"/>
      <c r="K38" s="3" t="s">
        <v>13</v>
      </c>
      <c r="L38" s="3" t="s">
        <v>13</v>
      </c>
      <c r="M38" s="3" t="s">
        <v>13</v>
      </c>
      <c r="N38" s="3" t="s">
        <v>13</v>
      </c>
      <c r="O38" s="3" t="s">
        <v>13</v>
      </c>
      <c r="P38" s="3" t="s">
        <v>13</v>
      </c>
    </row>
    <row r="39" spans="1:16" ht="12" customHeight="1" x14ac:dyDescent="0.2">
      <c r="A39" s="52">
        <v>2010</v>
      </c>
      <c r="B39" s="3" t="s">
        <v>13</v>
      </c>
      <c r="C39" s="3" t="s">
        <v>13</v>
      </c>
      <c r="D39" s="3" t="s">
        <v>13</v>
      </c>
      <c r="E39" s="3" t="s">
        <v>13</v>
      </c>
      <c r="F39" s="3" t="s">
        <v>13</v>
      </c>
      <c r="G39" s="3" t="s">
        <v>13</v>
      </c>
      <c r="H39" s="3" t="s">
        <v>13</v>
      </c>
      <c r="I39" s="4" t="s">
        <v>13</v>
      </c>
      <c r="J39" s="72"/>
      <c r="K39" s="3" t="s">
        <v>13</v>
      </c>
      <c r="L39" s="3" t="s">
        <v>13</v>
      </c>
      <c r="M39" s="3" t="s">
        <v>13</v>
      </c>
      <c r="N39" s="3" t="s">
        <v>13</v>
      </c>
      <c r="O39" s="3" t="s">
        <v>13</v>
      </c>
      <c r="P39" s="3" t="s">
        <v>13</v>
      </c>
    </row>
    <row r="40" spans="1:16" ht="12" customHeight="1" x14ac:dyDescent="0.2">
      <c r="A40" s="52">
        <v>2011</v>
      </c>
      <c r="B40" s="3" t="s">
        <v>13</v>
      </c>
      <c r="C40" s="3" t="s">
        <v>13</v>
      </c>
      <c r="D40" s="3" t="s">
        <v>13</v>
      </c>
      <c r="E40" s="3">
        <v>15.545454545454545</v>
      </c>
      <c r="F40" s="3">
        <v>15.987684729064039</v>
      </c>
      <c r="G40" s="3" t="s">
        <v>13</v>
      </c>
      <c r="H40" s="3" t="s">
        <v>13</v>
      </c>
      <c r="I40" s="4">
        <v>15.976019184652278</v>
      </c>
      <c r="J40" s="72"/>
      <c r="K40" s="3" t="s">
        <v>13</v>
      </c>
      <c r="L40" s="3" t="s">
        <v>13</v>
      </c>
      <c r="M40" s="3" t="s">
        <v>13</v>
      </c>
      <c r="N40" s="3" t="s">
        <v>13</v>
      </c>
      <c r="O40" s="3" t="s">
        <v>13</v>
      </c>
      <c r="P40" s="3" t="s">
        <v>13</v>
      </c>
    </row>
    <row r="41" spans="1:16" ht="12" customHeight="1" x14ac:dyDescent="0.2">
      <c r="A41" s="52">
        <v>2012</v>
      </c>
      <c r="B41" s="3" t="s">
        <v>13</v>
      </c>
      <c r="C41" s="3" t="s">
        <v>13</v>
      </c>
      <c r="D41" s="3" t="s">
        <v>13</v>
      </c>
      <c r="E41" s="3" t="s">
        <v>13</v>
      </c>
      <c r="F41" s="3" t="s">
        <v>13</v>
      </c>
      <c r="G41" s="3">
        <v>11.7</v>
      </c>
      <c r="H41" s="3" t="s">
        <v>13</v>
      </c>
      <c r="I41" s="4">
        <v>11.7</v>
      </c>
      <c r="J41" s="72"/>
      <c r="K41" s="3" t="s">
        <v>13</v>
      </c>
      <c r="L41" s="3" t="s">
        <v>13</v>
      </c>
      <c r="M41" s="3" t="s">
        <v>13</v>
      </c>
      <c r="N41" s="3" t="s">
        <v>13</v>
      </c>
      <c r="O41" s="3" t="s">
        <v>13</v>
      </c>
      <c r="P41" s="3" t="s">
        <v>13</v>
      </c>
    </row>
    <row r="42" spans="1:16" ht="12" customHeight="1" x14ac:dyDescent="0.2">
      <c r="A42" s="52">
        <v>2013</v>
      </c>
      <c r="B42" s="3" t="s">
        <v>13</v>
      </c>
      <c r="C42" s="3">
        <v>11.7</v>
      </c>
      <c r="D42" s="3">
        <v>11.181297709923664</v>
      </c>
      <c r="E42" s="3">
        <v>14.6</v>
      </c>
      <c r="F42" s="3">
        <v>11.862068965517242</v>
      </c>
      <c r="G42" s="3">
        <v>13.9</v>
      </c>
      <c r="H42" s="3" t="s">
        <v>13</v>
      </c>
      <c r="I42" s="4">
        <v>12.7</v>
      </c>
      <c r="J42" s="72"/>
      <c r="K42" s="3" t="s">
        <v>13</v>
      </c>
      <c r="L42" s="3" t="s">
        <v>13</v>
      </c>
      <c r="M42" s="3" t="s">
        <v>13</v>
      </c>
      <c r="N42" s="3" t="s">
        <v>13</v>
      </c>
      <c r="O42" s="3" t="s">
        <v>13</v>
      </c>
      <c r="P42" s="3" t="s">
        <v>13</v>
      </c>
    </row>
    <row r="43" spans="1:16" ht="12" customHeight="1" x14ac:dyDescent="0.2">
      <c r="A43" s="52">
        <v>2014</v>
      </c>
      <c r="B43" s="3" t="s">
        <v>13</v>
      </c>
      <c r="C43" s="3" t="s">
        <v>13</v>
      </c>
      <c r="D43" s="3" t="s">
        <v>13</v>
      </c>
      <c r="E43" s="3" t="s">
        <v>13</v>
      </c>
      <c r="F43" s="3" t="s">
        <v>13</v>
      </c>
      <c r="G43" s="3">
        <v>11.8</v>
      </c>
      <c r="H43" s="3" t="s">
        <v>13</v>
      </c>
      <c r="I43" s="4">
        <v>11.8</v>
      </c>
      <c r="J43" s="72"/>
      <c r="K43" s="3" t="s">
        <v>13</v>
      </c>
      <c r="L43" s="3" t="s">
        <v>13</v>
      </c>
      <c r="M43" s="3" t="s">
        <v>13</v>
      </c>
      <c r="N43" s="3" t="s">
        <v>13</v>
      </c>
      <c r="O43" s="3" t="s">
        <v>13</v>
      </c>
      <c r="P43" s="3" t="s">
        <v>13</v>
      </c>
    </row>
    <row r="44" spans="1:16" ht="12" customHeight="1" x14ac:dyDescent="0.2">
      <c r="A44" s="52">
        <v>2015</v>
      </c>
      <c r="B44" s="3" t="s">
        <v>13</v>
      </c>
      <c r="C44" s="3" t="s">
        <v>13</v>
      </c>
      <c r="D44" s="3" t="s">
        <v>13</v>
      </c>
      <c r="E44" s="3" t="s">
        <v>13</v>
      </c>
      <c r="F44" s="3" t="s">
        <v>13</v>
      </c>
      <c r="G44" s="3">
        <v>12.7</v>
      </c>
      <c r="H44" s="3" t="s">
        <v>13</v>
      </c>
      <c r="I44" s="4">
        <v>12.7</v>
      </c>
      <c r="J44" s="72"/>
      <c r="K44" s="3" t="s">
        <v>13</v>
      </c>
      <c r="L44" s="3" t="s">
        <v>13</v>
      </c>
      <c r="M44" s="3" t="s">
        <v>13</v>
      </c>
      <c r="N44" s="3" t="s">
        <v>13</v>
      </c>
      <c r="O44" s="3" t="s">
        <v>13</v>
      </c>
      <c r="P44" s="3" t="s">
        <v>13</v>
      </c>
    </row>
    <row r="45" spans="1:16" ht="12" customHeight="1" x14ac:dyDescent="0.2">
      <c r="A45" s="52">
        <v>2016</v>
      </c>
      <c r="B45" s="3" t="s">
        <v>13</v>
      </c>
      <c r="C45" s="3" t="s">
        <v>13</v>
      </c>
      <c r="D45" s="3" t="s">
        <v>13</v>
      </c>
      <c r="E45" s="3" t="s">
        <v>13</v>
      </c>
      <c r="F45" s="3" t="s">
        <v>13</v>
      </c>
      <c r="G45" s="3">
        <v>14.3</v>
      </c>
      <c r="H45" s="3" t="s">
        <v>13</v>
      </c>
      <c r="I45" s="4">
        <v>14.3</v>
      </c>
      <c r="J45" s="72"/>
      <c r="K45" s="3" t="s">
        <v>13</v>
      </c>
      <c r="L45" s="3" t="s">
        <v>13</v>
      </c>
      <c r="M45" s="3" t="s">
        <v>13</v>
      </c>
      <c r="N45" s="3" t="s">
        <v>13</v>
      </c>
      <c r="O45" s="3" t="s">
        <v>13</v>
      </c>
      <c r="P45" s="3" t="s">
        <v>13</v>
      </c>
    </row>
    <row r="46" spans="1:16" ht="12" customHeight="1" x14ac:dyDescent="0.2">
      <c r="A46" s="52">
        <v>2017</v>
      </c>
      <c r="B46" s="3" t="s">
        <v>13</v>
      </c>
      <c r="C46" s="3" t="s">
        <v>13</v>
      </c>
      <c r="D46" s="3" t="s">
        <v>13</v>
      </c>
      <c r="E46" s="3" t="s">
        <v>13</v>
      </c>
      <c r="F46" s="3" t="s">
        <v>13</v>
      </c>
      <c r="G46" s="3" t="s">
        <v>13</v>
      </c>
      <c r="H46" s="3" t="s">
        <v>13</v>
      </c>
      <c r="I46" s="3" t="s">
        <v>13</v>
      </c>
      <c r="J46" s="72"/>
      <c r="K46" s="3" t="s">
        <v>13</v>
      </c>
      <c r="L46" s="3" t="s">
        <v>13</v>
      </c>
      <c r="M46" s="3" t="s">
        <v>13</v>
      </c>
      <c r="N46" s="3" t="s">
        <v>13</v>
      </c>
      <c r="O46" s="3" t="s">
        <v>13</v>
      </c>
      <c r="P46" s="3" t="s">
        <v>13</v>
      </c>
    </row>
    <row r="47" spans="1:16" ht="12" customHeight="1" x14ac:dyDescent="0.2">
      <c r="A47" s="52">
        <v>2018</v>
      </c>
      <c r="B47" s="3" t="s">
        <v>13</v>
      </c>
      <c r="C47" s="3">
        <v>8.5560165975103732</v>
      </c>
      <c r="D47" s="3">
        <v>9.675350701402806</v>
      </c>
      <c r="E47" s="3">
        <v>9.4696774193548379</v>
      </c>
      <c r="F47" s="3">
        <v>9.7883096366508688</v>
      </c>
      <c r="G47" s="3" t="s">
        <v>13</v>
      </c>
      <c r="H47" s="3" t="s">
        <v>13</v>
      </c>
      <c r="I47" s="4">
        <v>9.6266999093381678</v>
      </c>
      <c r="J47" s="72"/>
      <c r="K47" s="3" t="s">
        <v>13</v>
      </c>
      <c r="L47" s="3" t="s">
        <v>13</v>
      </c>
      <c r="M47" s="3" t="s">
        <v>13</v>
      </c>
      <c r="N47" s="3" t="s">
        <v>13</v>
      </c>
      <c r="O47" s="3" t="s">
        <v>13</v>
      </c>
      <c r="P47" s="3" t="s">
        <v>13</v>
      </c>
    </row>
    <row r="48" spans="1:16" ht="12" customHeight="1" x14ac:dyDescent="0.2">
      <c r="A48" s="52">
        <v>2019</v>
      </c>
      <c r="B48" s="3" t="s">
        <v>13</v>
      </c>
      <c r="C48" s="3" t="s">
        <v>13</v>
      </c>
      <c r="D48" s="3">
        <v>8.3245614035087723</v>
      </c>
      <c r="E48" s="3">
        <v>9.108314263920672</v>
      </c>
      <c r="F48" s="3">
        <v>9.2138790035587181</v>
      </c>
      <c r="G48" s="3" t="s">
        <v>13</v>
      </c>
      <c r="H48" s="3" t="s">
        <v>13</v>
      </c>
      <c r="I48" s="4">
        <v>9.1572609208972846</v>
      </c>
      <c r="J48" s="72"/>
      <c r="K48" s="3" t="s">
        <v>13</v>
      </c>
      <c r="L48" s="3" t="s">
        <v>13</v>
      </c>
      <c r="M48" s="3" t="s">
        <v>13</v>
      </c>
      <c r="N48" s="3" t="s">
        <v>13</v>
      </c>
      <c r="O48" s="3" t="s">
        <v>13</v>
      </c>
      <c r="P48" s="3" t="s">
        <v>13</v>
      </c>
    </row>
    <row r="49" spans="1:16" ht="12" customHeight="1" x14ac:dyDescent="0.2">
      <c r="A49" s="52">
        <v>2020</v>
      </c>
      <c r="B49" s="3" t="s">
        <v>13</v>
      </c>
      <c r="C49" s="3" t="s">
        <v>13</v>
      </c>
      <c r="D49" s="3" t="s">
        <v>13</v>
      </c>
      <c r="E49" s="3" t="s">
        <v>13</v>
      </c>
      <c r="F49" s="3" t="s">
        <v>13</v>
      </c>
      <c r="G49" s="3" t="s">
        <v>13</v>
      </c>
      <c r="H49" s="3" t="s">
        <v>13</v>
      </c>
      <c r="I49" s="3" t="s">
        <v>13</v>
      </c>
      <c r="J49" s="72"/>
      <c r="K49" s="3" t="s">
        <v>13</v>
      </c>
      <c r="L49" s="3" t="s">
        <v>13</v>
      </c>
      <c r="M49" s="3" t="s">
        <v>13</v>
      </c>
      <c r="N49" s="3" t="s">
        <v>13</v>
      </c>
      <c r="O49" s="3" t="s">
        <v>13</v>
      </c>
      <c r="P49" s="3" t="s">
        <v>13</v>
      </c>
    </row>
    <row r="50" spans="1:16" ht="12" customHeight="1" x14ac:dyDescent="0.2">
      <c r="A50" s="52">
        <v>2021</v>
      </c>
      <c r="B50" s="3" t="s">
        <v>13</v>
      </c>
      <c r="C50" s="3" t="s">
        <v>13</v>
      </c>
      <c r="D50" s="3" t="s">
        <v>13</v>
      </c>
      <c r="E50" s="3" t="s">
        <v>13</v>
      </c>
      <c r="F50" s="3" t="s">
        <v>13</v>
      </c>
      <c r="G50" s="3" t="s">
        <v>13</v>
      </c>
      <c r="H50" s="3" t="s">
        <v>13</v>
      </c>
      <c r="I50" s="3" t="s">
        <v>13</v>
      </c>
      <c r="J50" s="72"/>
      <c r="K50" s="3" t="s">
        <v>13</v>
      </c>
      <c r="L50" s="3" t="s">
        <v>13</v>
      </c>
      <c r="M50" s="3" t="s">
        <v>13</v>
      </c>
      <c r="N50" s="3" t="s">
        <v>13</v>
      </c>
      <c r="O50" s="3" t="s">
        <v>13</v>
      </c>
      <c r="P50" s="3" t="s">
        <v>13</v>
      </c>
    </row>
    <row r="51" spans="1:16" ht="12" customHeight="1" x14ac:dyDescent="0.2">
      <c r="A51" s="52">
        <v>2022</v>
      </c>
      <c r="B51" s="3" t="s">
        <v>13</v>
      </c>
      <c r="C51" s="3" t="s">
        <v>13</v>
      </c>
      <c r="D51" s="3" t="s">
        <v>13</v>
      </c>
      <c r="E51" s="3" t="s">
        <v>13</v>
      </c>
      <c r="F51" s="3" t="s">
        <v>13</v>
      </c>
      <c r="G51" s="3" t="s">
        <v>13</v>
      </c>
      <c r="H51" s="3" t="s">
        <v>13</v>
      </c>
      <c r="I51" s="3" t="s">
        <v>13</v>
      </c>
      <c r="J51" s="72"/>
      <c r="K51" s="3" t="s">
        <v>13</v>
      </c>
      <c r="L51" s="3" t="s">
        <v>13</v>
      </c>
      <c r="M51" s="3" t="s">
        <v>13</v>
      </c>
      <c r="N51" s="3" t="s">
        <v>13</v>
      </c>
      <c r="O51" s="3" t="s">
        <v>13</v>
      </c>
      <c r="P51" s="3" t="s">
        <v>13</v>
      </c>
    </row>
    <row r="52" spans="1:16" ht="12" customHeight="1" x14ac:dyDescent="0.2">
      <c r="A52" s="52">
        <v>2023</v>
      </c>
      <c r="B52" s="3" t="s">
        <v>13</v>
      </c>
      <c r="C52" s="3" t="s">
        <v>13</v>
      </c>
      <c r="D52" s="3" t="s">
        <v>13</v>
      </c>
      <c r="E52" s="3" t="s">
        <v>13</v>
      </c>
      <c r="F52" s="3" t="s">
        <v>13</v>
      </c>
      <c r="G52" s="3" t="s">
        <v>13</v>
      </c>
      <c r="H52" s="3" t="s">
        <v>13</v>
      </c>
      <c r="I52" s="3" t="s">
        <v>13</v>
      </c>
      <c r="J52" s="72"/>
      <c r="K52" s="3" t="s">
        <v>13</v>
      </c>
      <c r="L52" s="3" t="s">
        <v>13</v>
      </c>
      <c r="M52" s="3" t="s">
        <v>13</v>
      </c>
      <c r="N52" s="3" t="s">
        <v>13</v>
      </c>
      <c r="O52" s="3" t="s">
        <v>13</v>
      </c>
      <c r="P52" s="3" t="s">
        <v>13</v>
      </c>
    </row>
    <row r="53" spans="1:16" ht="12" customHeight="1" x14ac:dyDescent="0.2">
      <c r="A53" s="52">
        <v>2024</v>
      </c>
      <c r="B53" s="3" t="s">
        <v>13</v>
      </c>
      <c r="C53" s="3" t="s">
        <v>13</v>
      </c>
      <c r="D53" s="3" t="s">
        <v>13</v>
      </c>
      <c r="E53" s="3" t="s">
        <v>13</v>
      </c>
      <c r="F53" s="3" t="s">
        <v>13</v>
      </c>
      <c r="G53" s="3" t="s">
        <v>13</v>
      </c>
      <c r="H53" s="3" t="s">
        <v>13</v>
      </c>
      <c r="I53" s="3" t="s">
        <v>13</v>
      </c>
      <c r="J53" s="72"/>
      <c r="K53" s="3" t="s">
        <v>13</v>
      </c>
      <c r="L53" s="3" t="s">
        <v>13</v>
      </c>
      <c r="M53" s="3" t="s">
        <v>13</v>
      </c>
      <c r="N53" s="3" t="s">
        <v>13</v>
      </c>
      <c r="O53" s="3" t="s">
        <v>13</v>
      </c>
      <c r="P53" s="3" t="s">
        <v>13</v>
      </c>
    </row>
    <row r="54" spans="1:16" ht="12" customHeight="1" x14ac:dyDescent="0.2">
      <c r="A54" s="52">
        <v>2025</v>
      </c>
      <c r="B54" s="3" t="s">
        <v>13</v>
      </c>
      <c r="C54" s="3" t="s">
        <v>13</v>
      </c>
      <c r="D54" s="3" t="s">
        <v>13</v>
      </c>
      <c r="E54" s="3" t="s">
        <v>13</v>
      </c>
      <c r="F54" s="3" t="s">
        <v>13</v>
      </c>
      <c r="G54" s="3" t="s">
        <v>13</v>
      </c>
      <c r="H54" s="3" t="s">
        <v>13</v>
      </c>
      <c r="I54" s="3" t="s">
        <v>13</v>
      </c>
      <c r="J54" s="72"/>
      <c r="K54" s="3" t="s">
        <v>13</v>
      </c>
      <c r="L54" s="3" t="s">
        <v>13</v>
      </c>
      <c r="M54" s="3" t="s">
        <v>13</v>
      </c>
      <c r="N54" s="3" t="s">
        <v>13</v>
      </c>
      <c r="O54" s="3" t="s">
        <v>13</v>
      </c>
      <c r="P54" s="3" t="s">
        <v>13</v>
      </c>
    </row>
    <row r="56" spans="1:16" x14ac:dyDescent="0.2">
      <c r="A56" s="33" t="s">
        <v>16</v>
      </c>
    </row>
    <row r="57" spans="1:16" x14ac:dyDescent="0.2">
      <c r="A57" s="1">
        <v>1976</v>
      </c>
      <c r="B57" s="93">
        <v>7.481978527607362</v>
      </c>
      <c r="C57" s="93">
        <v>8.1591844300278034</v>
      </c>
      <c r="D57" s="93">
        <v>9.0516395243792278</v>
      </c>
      <c r="E57" s="93">
        <v>7.1297954352312738</v>
      </c>
      <c r="F57" s="93">
        <v>7.9384615384615387</v>
      </c>
      <c r="G57" s="93">
        <v>7.0754132231404956</v>
      </c>
      <c r="H57" s="3" t="s">
        <v>13</v>
      </c>
      <c r="I57" s="93">
        <v>7.9516802785653402</v>
      </c>
      <c r="K57" s="3">
        <v>3.0583080680878565</v>
      </c>
      <c r="L57" s="3">
        <v>4.5413376154924681</v>
      </c>
      <c r="M57" s="3">
        <v>6.032409428197294</v>
      </c>
      <c r="N57" s="3">
        <v>6.1632653061224492</v>
      </c>
      <c r="O57" s="3" t="s">
        <v>13</v>
      </c>
      <c r="P57" s="3">
        <v>3.9017453071984769</v>
      </c>
    </row>
    <row r="58" spans="1:16" x14ac:dyDescent="0.2">
      <c r="A58" s="1">
        <v>1977</v>
      </c>
      <c r="B58" s="93">
        <v>7.7991136034732271</v>
      </c>
      <c r="C58" s="93">
        <v>7.9654595902105862</v>
      </c>
      <c r="D58" s="93">
        <v>8.9166050295857993</v>
      </c>
      <c r="E58" s="93">
        <v>8.6849791717716247</v>
      </c>
      <c r="F58" s="93">
        <v>9.5676154612913944</v>
      </c>
      <c r="G58" s="93">
        <v>10.485507246376812</v>
      </c>
      <c r="H58" s="3" t="s">
        <v>13</v>
      </c>
      <c r="I58" s="93">
        <v>8.4146921048549714</v>
      </c>
      <c r="K58" s="3">
        <v>3.9789380754193466</v>
      </c>
      <c r="L58" s="3">
        <v>4.7517361111111107</v>
      </c>
      <c r="M58" s="3">
        <v>7.6120849659723655</v>
      </c>
      <c r="N58" s="3">
        <v>8.0272085414155327</v>
      </c>
      <c r="O58" s="3">
        <v>6.8659793814432986</v>
      </c>
      <c r="P58" s="3">
        <v>6.1520926368262536</v>
      </c>
    </row>
    <row r="59" spans="1:16" x14ac:dyDescent="0.2">
      <c r="A59" s="1">
        <v>1978</v>
      </c>
      <c r="B59" s="93">
        <v>7.9100077579519006</v>
      </c>
      <c r="C59" s="93">
        <v>8.1495681078147619</v>
      </c>
      <c r="D59" s="93">
        <v>7.5500905314730007</v>
      </c>
      <c r="E59" s="93">
        <v>8.6717127607957298</v>
      </c>
      <c r="F59" s="93">
        <v>8.8803752931978099</v>
      </c>
      <c r="G59" s="93">
        <v>10.398249452954047</v>
      </c>
      <c r="H59" s="3" t="s">
        <v>13</v>
      </c>
      <c r="I59" s="93">
        <v>8.0035832130336146</v>
      </c>
      <c r="K59" s="3">
        <v>2.8451558599872295</v>
      </c>
      <c r="L59" s="3">
        <v>3.9030908640986062</v>
      </c>
      <c r="M59" s="3">
        <v>4.7473577991396247</v>
      </c>
      <c r="N59" s="3">
        <v>5.5011520737327189</v>
      </c>
      <c r="O59" s="3">
        <v>6.0206718346253227</v>
      </c>
      <c r="P59" s="3">
        <v>3.7821158959516969</v>
      </c>
    </row>
    <row r="60" spans="1:16" x14ac:dyDescent="0.2">
      <c r="A60" s="1">
        <v>1979</v>
      </c>
      <c r="B60" s="3" t="s">
        <v>13</v>
      </c>
      <c r="C60" s="93">
        <v>7.6987768790688502</v>
      </c>
      <c r="D60" s="93">
        <v>8.1782458624657046</v>
      </c>
      <c r="E60" s="93">
        <v>10.758634244959847</v>
      </c>
      <c r="F60" s="93">
        <v>9.9996969555690249</v>
      </c>
      <c r="G60" s="93">
        <v>8.9198639198639196</v>
      </c>
      <c r="H60" s="3" t="s">
        <v>13</v>
      </c>
      <c r="I60" s="93">
        <v>8.788228775021409</v>
      </c>
      <c r="K60" s="3">
        <v>4.3255118816320435</v>
      </c>
      <c r="L60" s="3">
        <v>4.496730263601429</v>
      </c>
      <c r="M60" s="3">
        <v>7.5520057855106986</v>
      </c>
      <c r="N60" s="3">
        <v>8.3186019156444289</v>
      </c>
      <c r="O60" s="3">
        <v>7.5362318840579707</v>
      </c>
      <c r="P60" s="3">
        <v>5.9195336072657803</v>
      </c>
    </row>
    <row r="61" spans="1:16" x14ac:dyDescent="0.2">
      <c r="A61" s="1">
        <v>1980</v>
      </c>
      <c r="B61" s="3" t="s">
        <v>13</v>
      </c>
      <c r="C61" s="93">
        <v>8.6732780583739331</v>
      </c>
      <c r="D61" s="3" t="s">
        <v>13</v>
      </c>
      <c r="E61" s="93">
        <v>9.396170548756416</v>
      </c>
      <c r="F61" s="93">
        <v>9.7604646874423757</v>
      </c>
      <c r="G61" s="93">
        <v>10.445463907873794</v>
      </c>
      <c r="H61" s="3" t="s">
        <v>13</v>
      </c>
      <c r="I61" s="93">
        <v>9.0188600199568878</v>
      </c>
      <c r="K61" s="3">
        <v>6.3439153439153442</v>
      </c>
      <c r="L61" s="3" t="s">
        <v>13</v>
      </c>
      <c r="M61" s="3">
        <v>5.2595691797845898</v>
      </c>
      <c r="N61" s="3">
        <v>6.4060311284046696</v>
      </c>
      <c r="O61" s="3">
        <v>6.8854515050167224</v>
      </c>
      <c r="P61" s="3">
        <v>5.7641857409933808</v>
      </c>
    </row>
    <row r="62" spans="1:16" x14ac:dyDescent="0.2">
      <c r="A62" s="1">
        <v>1981</v>
      </c>
      <c r="B62" s="3" t="s">
        <v>13</v>
      </c>
      <c r="C62" s="93">
        <v>7.5797829091796078</v>
      </c>
      <c r="D62" s="93">
        <v>8.9443239334779463</v>
      </c>
      <c r="E62" s="93">
        <v>9.463992623328723</v>
      </c>
      <c r="F62" s="93">
        <v>9.38548472541056</v>
      </c>
      <c r="G62" s="93">
        <v>10.00305385896724</v>
      </c>
      <c r="H62" s="3" t="s">
        <v>13</v>
      </c>
      <c r="I62" s="93">
        <v>8.5293604388771325</v>
      </c>
      <c r="K62" s="3">
        <v>3.652132247244849</v>
      </c>
      <c r="L62" s="3">
        <v>4.579055441478439</v>
      </c>
      <c r="M62" s="3">
        <v>5.8882481929667829</v>
      </c>
      <c r="N62" s="3">
        <v>6.700497727764553</v>
      </c>
      <c r="O62" s="3">
        <v>6.7352941176470589</v>
      </c>
      <c r="P62" s="3">
        <v>5.746221205867589</v>
      </c>
    </row>
    <row r="63" spans="1:16" x14ac:dyDescent="0.2">
      <c r="A63" s="1">
        <v>1982</v>
      </c>
      <c r="B63" s="3" t="s">
        <v>13</v>
      </c>
      <c r="C63" s="93">
        <v>7.7720480589630974</v>
      </c>
      <c r="D63" s="93">
        <v>9.4177701836821868</v>
      </c>
      <c r="E63" s="93">
        <v>9.6361508132084772</v>
      </c>
      <c r="F63" s="93">
        <v>10.944646439317953</v>
      </c>
      <c r="G63" s="93">
        <v>9.2109227871939741</v>
      </c>
      <c r="H63" s="3" t="s">
        <v>13</v>
      </c>
      <c r="I63" s="93">
        <v>9.0325861960817111</v>
      </c>
      <c r="K63" s="3">
        <v>5.1473684210526311</v>
      </c>
      <c r="L63" s="3">
        <v>5.2761350407450527</v>
      </c>
      <c r="M63" s="3">
        <v>5.8095863772533765</v>
      </c>
      <c r="N63" s="3">
        <v>6.6228699551569505</v>
      </c>
      <c r="O63" s="3">
        <v>6.3746031746031742</v>
      </c>
      <c r="P63" s="3">
        <v>5.8515679686406274</v>
      </c>
    </row>
    <row r="64" spans="1:16" x14ac:dyDescent="0.2">
      <c r="A64" s="1">
        <v>1983</v>
      </c>
      <c r="B64" s="3" t="s">
        <v>13</v>
      </c>
      <c r="C64" s="93">
        <v>7.1996340938441667</v>
      </c>
      <c r="D64" s="93">
        <v>7.5719431048165555</v>
      </c>
      <c r="E64" s="93">
        <v>7.9758602978941964</v>
      </c>
      <c r="F64" s="93">
        <v>7.912093912093912</v>
      </c>
      <c r="G64" s="3" t="s">
        <v>13</v>
      </c>
      <c r="H64" s="3" t="s">
        <v>13</v>
      </c>
      <c r="I64" s="93">
        <v>7.5760866475253721</v>
      </c>
      <c r="K64" s="3">
        <v>5</v>
      </c>
      <c r="L64" s="3">
        <v>4.279016538688718</v>
      </c>
      <c r="M64" s="3">
        <v>4.3428642466434608</v>
      </c>
      <c r="N64" s="3">
        <v>5.0055910543130988</v>
      </c>
      <c r="O64" s="3" t="s">
        <v>13</v>
      </c>
      <c r="P64" s="3">
        <v>4.435161860360191</v>
      </c>
    </row>
    <row r="65" spans="1:16" x14ac:dyDescent="0.2">
      <c r="A65" s="1">
        <v>1984</v>
      </c>
      <c r="B65" s="3" t="s">
        <v>13</v>
      </c>
      <c r="C65" s="93">
        <v>7.2044172174754149</v>
      </c>
      <c r="D65" s="93">
        <v>7.006756756756757</v>
      </c>
      <c r="E65" s="93">
        <v>8.6780778226663831</v>
      </c>
      <c r="F65" s="93">
        <v>8.364782138998919</v>
      </c>
      <c r="G65" s="3" t="s">
        <v>13</v>
      </c>
      <c r="H65" s="3" t="s">
        <v>13</v>
      </c>
      <c r="I65" s="93">
        <v>7.9265326561270477</v>
      </c>
      <c r="K65" s="3" t="s">
        <v>13</v>
      </c>
      <c r="L65" s="3" t="s">
        <v>13</v>
      </c>
      <c r="M65" s="3">
        <v>7.6065808297567958</v>
      </c>
      <c r="N65" s="3">
        <v>6.5807537012113055</v>
      </c>
      <c r="O65" s="3" t="s">
        <v>13</v>
      </c>
      <c r="P65" s="3">
        <v>6.7760828112231</v>
      </c>
    </row>
    <row r="66" spans="1:16" x14ac:dyDescent="0.2">
      <c r="A66" s="1">
        <v>1985</v>
      </c>
      <c r="B66" s="3" t="s">
        <v>13</v>
      </c>
      <c r="C66" s="3" t="s">
        <v>13</v>
      </c>
      <c r="D66" s="3" t="s">
        <v>13</v>
      </c>
      <c r="E66" s="3" t="s">
        <v>13</v>
      </c>
      <c r="F66" s="3" t="s">
        <v>13</v>
      </c>
      <c r="G66" s="3" t="s">
        <v>13</v>
      </c>
      <c r="H66" s="3" t="s">
        <v>13</v>
      </c>
      <c r="I66" s="2">
        <v>0</v>
      </c>
      <c r="K66" s="3" t="s">
        <v>13</v>
      </c>
      <c r="L66" s="3" t="s">
        <v>13</v>
      </c>
      <c r="M66" s="3" t="s">
        <v>13</v>
      </c>
      <c r="N66" s="3" t="s">
        <v>13</v>
      </c>
      <c r="O66" s="3" t="s">
        <v>13</v>
      </c>
      <c r="P66" s="3" t="s">
        <v>13</v>
      </c>
    </row>
    <row r="67" spans="1:16" x14ac:dyDescent="0.2">
      <c r="A67" s="1">
        <v>1986</v>
      </c>
      <c r="B67" s="3" t="s">
        <v>13</v>
      </c>
      <c r="C67" s="3" t="s">
        <v>13</v>
      </c>
      <c r="D67" s="93">
        <v>8.1040867012869722</v>
      </c>
      <c r="E67" s="93">
        <v>10.057255881740579</v>
      </c>
      <c r="F67" s="93">
        <v>10.798872180451127</v>
      </c>
      <c r="G67" s="93">
        <v>10.85816108339273</v>
      </c>
      <c r="H67" s="3" t="s">
        <v>13</v>
      </c>
      <c r="I67" s="93">
        <v>9.5563351318047971</v>
      </c>
      <c r="K67" s="3" t="s">
        <v>13</v>
      </c>
      <c r="L67" s="3">
        <v>5.0633755837224816</v>
      </c>
      <c r="M67" s="3">
        <v>5.5633187772925767</v>
      </c>
      <c r="N67" s="3">
        <v>5.8689655172413788</v>
      </c>
      <c r="O67" s="3">
        <v>6.875</v>
      </c>
      <c r="P67" s="3">
        <v>5.2226979720718916</v>
      </c>
    </row>
    <row r="68" spans="1:16" x14ac:dyDescent="0.2">
      <c r="A68" s="1">
        <v>1987</v>
      </c>
      <c r="B68" s="3" t="s">
        <v>13</v>
      </c>
      <c r="C68" s="3" t="s">
        <v>13</v>
      </c>
      <c r="D68" s="93">
        <v>8.8694676258992793</v>
      </c>
      <c r="E68" s="3" t="s">
        <v>13</v>
      </c>
      <c r="F68" s="3" t="s">
        <v>13</v>
      </c>
      <c r="G68" s="93">
        <v>8.1682169008509788</v>
      </c>
      <c r="H68" s="3" t="s">
        <v>13</v>
      </c>
      <c r="I68" s="93">
        <v>8.8123505197974765</v>
      </c>
      <c r="K68" s="3" t="s">
        <v>13</v>
      </c>
      <c r="L68" s="3">
        <v>5.1828184938421158</v>
      </c>
      <c r="M68" s="3" t="s">
        <v>13</v>
      </c>
      <c r="N68" s="3" t="s">
        <v>13</v>
      </c>
      <c r="O68" s="3">
        <v>6.5018395879323023</v>
      </c>
      <c r="P68" s="3">
        <v>5.3298865465065024</v>
      </c>
    </row>
    <row r="69" spans="1:16" x14ac:dyDescent="0.2">
      <c r="A69" s="1">
        <v>1988</v>
      </c>
      <c r="B69" s="3" t="s">
        <v>13</v>
      </c>
      <c r="C69" s="3" t="s">
        <v>13</v>
      </c>
      <c r="D69" s="93">
        <v>8.6660169318942195</v>
      </c>
      <c r="E69" s="3" t="s">
        <v>13</v>
      </c>
      <c r="F69" s="3" t="s">
        <v>13</v>
      </c>
      <c r="G69" s="93">
        <v>9.1482760747548273</v>
      </c>
      <c r="H69" s="3" t="s">
        <v>13</v>
      </c>
      <c r="I69" s="93">
        <v>8.8490893533151418</v>
      </c>
      <c r="K69" s="3" t="s">
        <v>13</v>
      </c>
      <c r="L69" s="3">
        <v>5.6272922356613346</v>
      </c>
      <c r="M69" s="3" t="s">
        <v>13</v>
      </c>
      <c r="N69" s="3" t="s">
        <v>13</v>
      </c>
      <c r="O69" s="3">
        <v>6.1125166444740344</v>
      </c>
      <c r="P69" s="3">
        <v>5.6995212443296301</v>
      </c>
    </row>
    <row r="70" spans="1:16" x14ac:dyDescent="0.2">
      <c r="A70" s="1">
        <v>1989</v>
      </c>
      <c r="B70" s="3" t="s">
        <v>13</v>
      </c>
      <c r="C70" s="3" t="s">
        <v>13</v>
      </c>
      <c r="D70" s="93">
        <v>10.329277566539924</v>
      </c>
      <c r="E70" s="3" t="s">
        <v>13</v>
      </c>
      <c r="F70" s="93">
        <v>9.8751352521099314</v>
      </c>
      <c r="G70" s="93">
        <v>9.5616758826031472</v>
      </c>
      <c r="H70" s="93">
        <v>9.5</v>
      </c>
      <c r="I70" s="93">
        <v>10.026910280315567</v>
      </c>
      <c r="K70" s="3" t="s">
        <v>13</v>
      </c>
      <c r="L70" s="3">
        <v>4.6950517836593786</v>
      </c>
      <c r="M70" s="3" t="s">
        <v>13</v>
      </c>
      <c r="N70" s="3">
        <v>4.9000000000000004</v>
      </c>
      <c r="O70" s="3">
        <v>6.3180592991913747</v>
      </c>
      <c r="P70" s="3">
        <v>4.9331158257907362</v>
      </c>
    </row>
    <row r="71" spans="1:16" x14ac:dyDescent="0.2">
      <c r="A71" s="1">
        <v>1990</v>
      </c>
      <c r="B71" s="3" t="s">
        <v>13</v>
      </c>
      <c r="C71" s="3" t="s">
        <v>13</v>
      </c>
      <c r="D71" s="3" t="s">
        <v>13</v>
      </c>
      <c r="E71" s="3" t="s">
        <v>13</v>
      </c>
      <c r="F71" s="93">
        <v>9.9298689353874448</v>
      </c>
      <c r="G71" s="93">
        <v>8.3979862215156338</v>
      </c>
      <c r="H71" s="93">
        <v>9.6603773584905657</v>
      </c>
      <c r="I71" s="93">
        <v>9.4679599300365727</v>
      </c>
      <c r="K71" s="3" t="s">
        <v>13</v>
      </c>
      <c r="L71" s="3" t="s">
        <v>13</v>
      </c>
      <c r="M71" s="3" t="s">
        <v>13</v>
      </c>
      <c r="N71" s="3">
        <v>5.6779661016949152</v>
      </c>
      <c r="O71" s="3">
        <v>5.3048264182895855</v>
      </c>
      <c r="P71" s="3">
        <v>5.3236947791164662</v>
      </c>
    </row>
    <row r="72" spans="1:16" x14ac:dyDescent="0.2">
      <c r="A72" s="1">
        <v>1991</v>
      </c>
      <c r="B72" s="3" t="s">
        <v>13</v>
      </c>
      <c r="C72" s="3" t="s">
        <v>13</v>
      </c>
      <c r="D72" s="3" t="s">
        <v>13</v>
      </c>
      <c r="E72" s="3" t="s">
        <v>13</v>
      </c>
      <c r="F72" s="3" t="s">
        <v>13</v>
      </c>
      <c r="G72" s="3">
        <v>9.5</v>
      </c>
      <c r="H72" s="93">
        <v>17.7</v>
      </c>
      <c r="I72" s="4">
        <v>10.1</v>
      </c>
      <c r="K72" s="3" t="s">
        <v>13</v>
      </c>
      <c r="L72" s="3" t="s">
        <v>13</v>
      </c>
      <c r="M72" s="3" t="s">
        <v>13</v>
      </c>
      <c r="N72" s="3" t="s">
        <v>13</v>
      </c>
      <c r="O72" s="3">
        <v>6.2</v>
      </c>
      <c r="P72" s="3">
        <v>6.2</v>
      </c>
    </row>
    <row r="73" spans="1:16" x14ac:dyDescent="0.2">
      <c r="A73" s="1">
        <v>1992</v>
      </c>
      <c r="B73" s="3" t="s">
        <v>13</v>
      </c>
      <c r="C73" s="3" t="s">
        <v>13</v>
      </c>
      <c r="D73" s="3" t="s">
        <v>13</v>
      </c>
      <c r="E73" s="3" t="s">
        <v>13</v>
      </c>
      <c r="F73" s="3" t="s">
        <v>13</v>
      </c>
      <c r="G73" s="3" t="s">
        <v>13</v>
      </c>
      <c r="H73" s="3" t="s">
        <v>13</v>
      </c>
      <c r="I73" s="4" t="s">
        <v>13</v>
      </c>
      <c r="K73" s="3" t="s">
        <v>13</v>
      </c>
      <c r="L73" s="3" t="s">
        <v>13</v>
      </c>
      <c r="M73" s="3" t="s">
        <v>13</v>
      </c>
      <c r="N73" s="3" t="s">
        <v>13</v>
      </c>
      <c r="O73" s="3" t="s">
        <v>13</v>
      </c>
      <c r="P73" s="3" t="s">
        <v>13</v>
      </c>
    </row>
    <row r="74" spans="1:16" x14ac:dyDescent="0.2">
      <c r="A74" s="1">
        <v>1993</v>
      </c>
      <c r="B74" s="3" t="s">
        <v>13</v>
      </c>
      <c r="C74" s="3" t="s">
        <v>13</v>
      </c>
      <c r="D74" s="3" t="s">
        <v>13</v>
      </c>
      <c r="E74" s="3" t="s">
        <v>13</v>
      </c>
      <c r="F74" s="3" t="s">
        <v>13</v>
      </c>
      <c r="G74" s="3" t="s">
        <v>13</v>
      </c>
      <c r="H74" s="3" t="s">
        <v>13</v>
      </c>
      <c r="I74" s="4" t="s">
        <v>13</v>
      </c>
      <c r="K74" s="3" t="s">
        <v>13</v>
      </c>
      <c r="L74" s="3" t="s">
        <v>13</v>
      </c>
      <c r="M74" s="3" t="s">
        <v>13</v>
      </c>
      <c r="N74" s="3" t="s">
        <v>13</v>
      </c>
      <c r="O74" s="3" t="s">
        <v>13</v>
      </c>
      <c r="P74" s="3" t="s">
        <v>13</v>
      </c>
    </row>
    <row r="75" spans="1:16" x14ac:dyDescent="0.2">
      <c r="A75" s="1">
        <v>1994</v>
      </c>
      <c r="B75" s="3" t="s">
        <v>13</v>
      </c>
      <c r="C75" s="3" t="s">
        <v>13</v>
      </c>
      <c r="D75" s="3" t="s">
        <v>13</v>
      </c>
      <c r="E75" s="3" t="s">
        <v>13</v>
      </c>
      <c r="F75" s="3" t="s">
        <v>13</v>
      </c>
      <c r="G75" s="3" t="s">
        <v>13</v>
      </c>
      <c r="H75" s="3" t="s">
        <v>13</v>
      </c>
      <c r="I75" s="4" t="s">
        <v>13</v>
      </c>
      <c r="K75" s="3" t="s">
        <v>13</v>
      </c>
      <c r="L75" s="3" t="s">
        <v>13</v>
      </c>
      <c r="M75" s="3" t="s">
        <v>13</v>
      </c>
      <c r="N75" s="3" t="s">
        <v>13</v>
      </c>
      <c r="O75" s="3" t="s">
        <v>13</v>
      </c>
      <c r="P75" s="3" t="s">
        <v>13</v>
      </c>
    </row>
    <row r="76" spans="1:16" x14ac:dyDescent="0.2">
      <c r="A76" s="1">
        <v>1995</v>
      </c>
      <c r="B76" s="3" t="s">
        <v>13</v>
      </c>
      <c r="C76" s="3" t="s">
        <v>13</v>
      </c>
      <c r="D76" s="3" t="s">
        <v>13</v>
      </c>
      <c r="E76" s="3" t="s">
        <v>13</v>
      </c>
      <c r="F76" s="3" t="s">
        <v>13</v>
      </c>
      <c r="G76" s="3" t="s">
        <v>13</v>
      </c>
      <c r="H76" s="3" t="s">
        <v>13</v>
      </c>
      <c r="I76" s="4" t="s">
        <v>13</v>
      </c>
      <c r="K76" s="3" t="s">
        <v>13</v>
      </c>
      <c r="L76" s="3" t="s">
        <v>13</v>
      </c>
      <c r="M76" s="3" t="s">
        <v>13</v>
      </c>
      <c r="N76" s="3" t="s">
        <v>13</v>
      </c>
      <c r="O76" s="3" t="s">
        <v>13</v>
      </c>
      <c r="P76" s="3" t="s">
        <v>13</v>
      </c>
    </row>
    <row r="77" spans="1:16" x14ac:dyDescent="0.2">
      <c r="A77" s="1">
        <v>1996</v>
      </c>
      <c r="B77" s="3" t="s">
        <v>13</v>
      </c>
      <c r="C77" s="3" t="s">
        <v>13</v>
      </c>
      <c r="D77" s="3" t="s">
        <v>13</v>
      </c>
      <c r="E77" s="3" t="s">
        <v>13</v>
      </c>
      <c r="F77" s="3">
        <v>11.9</v>
      </c>
      <c r="G77" s="3">
        <v>10.3</v>
      </c>
      <c r="H77" s="3" t="s">
        <v>13</v>
      </c>
      <c r="I77" s="4">
        <v>10.7</v>
      </c>
      <c r="K77" s="3" t="s">
        <v>13</v>
      </c>
      <c r="L77" s="3" t="s">
        <v>13</v>
      </c>
      <c r="M77" s="3" t="s">
        <v>13</v>
      </c>
      <c r="N77" s="3" t="s">
        <v>13</v>
      </c>
      <c r="O77" s="3" t="s">
        <v>13</v>
      </c>
      <c r="P77" s="3" t="s">
        <v>13</v>
      </c>
    </row>
    <row r="78" spans="1:16" x14ac:dyDescent="0.2">
      <c r="A78" s="1">
        <v>1997</v>
      </c>
      <c r="B78" s="3" t="s">
        <v>13</v>
      </c>
      <c r="C78" s="3" t="s">
        <v>13</v>
      </c>
      <c r="D78" s="3" t="s">
        <v>13</v>
      </c>
      <c r="E78" s="3" t="s">
        <v>13</v>
      </c>
      <c r="F78" s="3" t="s">
        <v>13</v>
      </c>
      <c r="G78" s="3">
        <v>10</v>
      </c>
      <c r="H78" s="3" t="s">
        <v>13</v>
      </c>
      <c r="I78" s="4">
        <v>10</v>
      </c>
      <c r="K78" s="3" t="s">
        <v>13</v>
      </c>
      <c r="L78" s="3" t="s">
        <v>13</v>
      </c>
      <c r="M78" s="3" t="s">
        <v>13</v>
      </c>
      <c r="N78" s="3" t="s">
        <v>13</v>
      </c>
      <c r="O78" s="3" t="s">
        <v>13</v>
      </c>
      <c r="P78" s="3" t="s">
        <v>13</v>
      </c>
    </row>
    <row r="79" spans="1:16" x14ac:dyDescent="0.2">
      <c r="A79" s="1">
        <v>1998</v>
      </c>
      <c r="B79" s="3" t="s">
        <v>13</v>
      </c>
      <c r="C79" s="3" t="s">
        <v>13</v>
      </c>
      <c r="D79" s="3" t="s">
        <v>13</v>
      </c>
      <c r="E79" s="3" t="s">
        <v>13</v>
      </c>
      <c r="F79" s="3" t="s">
        <v>13</v>
      </c>
      <c r="G79" s="3">
        <v>8.9</v>
      </c>
      <c r="H79" s="3" t="s">
        <v>13</v>
      </c>
      <c r="I79" s="4">
        <v>8.9</v>
      </c>
      <c r="K79" s="3" t="s">
        <v>13</v>
      </c>
      <c r="L79" s="3" t="s">
        <v>13</v>
      </c>
      <c r="M79" s="3" t="s">
        <v>13</v>
      </c>
      <c r="N79" s="3" t="s">
        <v>13</v>
      </c>
      <c r="O79" s="3" t="s">
        <v>13</v>
      </c>
      <c r="P79" s="3" t="s">
        <v>13</v>
      </c>
    </row>
    <row r="80" spans="1:16" x14ac:dyDescent="0.2">
      <c r="A80" s="1">
        <v>1999</v>
      </c>
      <c r="B80" s="3" t="s">
        <v>13</v>
      </c>
      <c r="C80" s="3" t="s">
        <v>13</v>
      </c>
      <c r="D80" s="3" t="s">
        <v>13</v>
      </c>
      <c r="E80" s="3" t="s">
        <v>13</v>
      </c>
      <c r="F80" s="3" t="s">
        <v>13</v>
      </c>
      <c r="G80" s="3">
        <v>10.4</v>
      </c>
      <c r="H80" s="3" t="s">
        <v>13</v>
      </c>
      <c r="I80" s="4">
        <v>10.4</v>
      </c>
      <c r="K80" s="3" t="s">
        <v>13</v>
      </c>
      <c r="L80" s="3" t="s">
        <v>13</v>
      </c>
      <c r="M80" s="3" t="s">
        <v>13</v>
      </c>
      <c r="N80" s="3" t="s">
        <v>13</v>
      </c>
      <c r="O80" s="3" t="s">
        <v>13</v>
      </c>
      <c r="P80" s="3" t="s">
        <v>13</v>
      </c>
    </row>
    <row r="81" spans="1:16" x14ac:dyDescent="0.2">
      <c r="A81" s="1">
        <v>2000</v>
      </c>
      <c r="B81" s="3" t="s">
        <v>13</v>
      </c>
      <c r="C81" s="3" t="s">
        <v>13</v>
      </c>
      <c r="D81" s="3" t="s">
        <v>13</v>
      </c>
      <c r="E81" s="3" t="s">
        <v>13</v>
      </c>
      <c r="F81" s="3" t="s">
        <v>13</v>
      </c>
      <c r="G81" s="3">
        <v>10.9</v>
      </c>
      <c r="H81" s="3" t="s">
        <v>13</v>
      </c>
      <c r="I81" s="4">
        <v>10.9</v>
      </c>
      <c r="K81" s="3" t="s">
        <v>13</v>
      </c>
      <c r="L81" s="3" t="s">
        <v>13</v>
      </c>
      <c r="M81" s="3" t="s">
        <v>13</v>
      </c>
      <c r="N81" s="3" t="s">
        <v>13</v>
      </c>
      <c r="O81" s="3" t="s">
        <v>13</v>
      </c>
      <c r="P81" s="3" t="s">
        <v>13</v>
      </c>
    </row>
    <row r="82" spans="1:16" x14ac:dyDescent="0.2">
      <c r="A82" s="1">
        <v>2001</v>
      </c>
      <c r="B82" s="3" t="s">
        <v>13</v>
      </c>
      <c r="C82" s="3" t="s">
        <v>13</v>
      </c>
      <c r="D82" s="3" t="s">
        <v>13</v>
      </c>
      <c r="E82" s="3" t="s">
        <v>13</v>
      </c>
      <c r="F82" s="3" t="s">
        <v>13</v>
      </c>
      <c r="G82" s="3">
        <v>11.5</v>
      </c>
      <c r="H82" s="3" t="s">
        <v>13</v>
      </c>
      <c r="I82" s="4">
        <v>11.5</v>
      </c>
      <c r="K82" s="3" t="s">
        <v>13</v>
      </c>
      <c r="L82" s="3" t="s">
        <v>13</v>
      </c>
      <c r="M82" s="3" t="s">
        <v>13</v>
      </c>
      <c r="N82" s="3" t="s">
        <v>13</v>
      </c>
      <c r="O82" s="3" t="s">
        <v>13</v>
      </c>
      <c r="P82" s="3" t="s">
        <v>13</v>
      </c>
    </row>
    <row r="83" spans="1:16" x14ac:dyDescent="0.2">
      <c r="A83" s="1">
        <v>2002</v>
      </c>
      <c r="B83" s="3" t="s">
        <v>13</v>
      </c>
      <c r="C83" s="3" t="s">
        <v>13</v>
      </c>
      <c r="D83" s="3" t="s">
        <v>13</v>
      </c>
      <c r="E83" s="3" t="s">
        <v>13</v>
      </c>
      <c r="F83" s="3">
        <v>11.4</v>
      </c>
      <c r="G83" s="3">
        <v>12.1</v>
      </c>
      <c r="H83" s="3" t="s">
        <v>13</v>
      </c>
      <c r="I83" s="4">
        <v>12</v>
      </c>
      <c r="K83" s="3" t="s">
        <v>13</v>
      </c>
      <c r="L83" s="3" t="s">
        <v>13</v>
      </c>
      <c r="M83" s="3" t="s">
        <v>13</v>
      </c>
      <c r="N83" s="3" t="s">
        <v>13</v>
      </c>
      <c r="O83" s="3" t="s">
        <v>13</v>
      </c>
      <c r="P83" s="3" t="s">
        <v>13</v>
      </c>
    </row>
    <row r="84" spans="1:16" x14ac:dyDescent="0.2">
      <c r="A84" s="1">
        <v>2003</v>
      </c>
      <c r="B84" s="3" t="s">
        <v>13</v>
      </c>
      <c r="C84" s="3" t="s">
        <v>13</v>
      </c>
      <c r="D84" s="3" t="s">
        <v>13</v>
      </c>
      <c r="E84" s="3" t="s">
        <v>13</v>
      </c>
      <c r="F84" s="3" t="s">
        <v>13</v>
      </c>
      <c r="G84" s="3">
        <v>9.9</v>
      </c>
      <c r="H84" s="3" t="s">
        <v>13</v>
      </c>
      <c r="I84" s="4">
        <v>9.9</v>
      </c>
      <c r="K84" s="3" t="s">
        <v>13</v>
      </c>
      <c r="L84" s="3" t="s">
        <v>13</v>
      </c>
      <c r="M84" s="3" t="s">
        <v>13</v>
      </c>
      <c r="N84" s="3" t="s">
        <v>13</v>
      </c>
      <c r="O84" s="3" t="s">
        <v>13</v>
      </c>
      <c r="P84" s="3" t="s">
        <v>13</v>
      </c>
    </row>
    <row r="85" spans="1:16" ht="9.75" customHeight="1" x14ac:dyDescent="0.2">
      <c r="A85" s="1">
        <v>2004</v>
      </c>
      <c r="B85" s="3" t="s">
        <v>13</v>
      </c>
      <c r="C85" s="3" t="s">
        <v>13</v>
      </c>
      <c r="D85" s="3" t="s">
        <v>13</v>
      </c>
      <c r="E85" s="3" t="s">
        <v>13</v>
      </c>
      <c r="F85" s="3" t="s">
        <v>13</v>
      </c>
      <c r="G85" s="3">
        <v>11.4</v>
      </c>
      <c r="H85" s="3" t="s">
        <v>13</v>
      </c>
      <c r="I85" s="4">
        <v>11.4</v>
      </c>
      <c r="K85" s="3" t="s">
        <v>13</v>
      </c>
      <c r="L85" s="3" t="s">
        <v>13</v>
      </c>
      <c r="M85" s="3" t="s">
        <v>13</v>
      </c>
      <c r="N85" s="3" t="s">
        <v>13</v>
      </c>
      <c r="O85" s="3" t="s">
        <v>13</v>
      </c>
      <c r="P85" s="3" t="s">
        <v>13</v>
      </c>
    </row>
    <row r="86" spans="1:16" s="39" customFormat="1" ht="12" customHeight="1" x14ac:dyDescent="0.2">
      <c r="A86" s="53">
        <v>2005</v>
      </c>
      <c r="B86" s="3" t="s">
        <v>13</v>
      </c>
      <c r="C86" s="3" t="s">
        <v>13</v>
      </c>
      <c r="D86" s="3" t="s">
        <v>13</v>
      </c>
      <c r="E86" s="3" t="s">
        <v>13</v>
      </c>
      <c r="F86" s="3" t="s">
        <v>13</v>
      </c>
      <c r="G86" s="3">
        <v>11.829625797551302</v>
      </c>
      <c r="H86" s="3" t="s">
        <v>13</v>
      </c>
      <c r="I86" s="94">
        <v>11.8</v>
      </c>
      <c r="J86" s="95"/>
      <c r="K86" s="3" t="s">
        <v>13</v>
      </c>
      <c r="L86" s="3" t="s">
        <v>13</v>
      </c>
      <c r="M86" s="3" t="s">
        <v>13</v>
      </c>
      <c r="N86" s="3" t="s">
        <v>13</v>
      </c>
      <c r="O86" s="3" t="s">
        <v>13</v>
      </c>
      <c r="P86" s="3" t="s">
        <v>13</v>
      </c>
    </row>
    <row r="87" spans="1:16" s="39" customFormat="1" ht="12" customHeight="1" x14ac:dyDescent="0.2">
      <c r="A87" s="52">
        <v>2006</v>
      </c>
      <c r="B87" s="3" t="s">
        <v>13</v>
      </c>
      <c r="C87" s="3" t="s">
        <v>13</v>
      </c>
      <c r="D87" s="3" t="s">
        <v>13</v>
      </c>
      <c r="E87" s="3" t="s">
        <v>13</v>
      </c>
      <c r="F87" s="3" t="s">
        <v>13</v>
      </c>
      <c r="G87" s="3" t="s">
        <v>13</v>
      </c>
      <c r="H87" s="3" t="s">
        <v>13</v>
      </c>
      <c r="I87" s="4" t="s">
        <v>13</v>
      </c>
      <c r="J87" s="95"/>
      <c r="K87" s="3" t="s">
        <v>13</v>
      </c>
      <c r="L87" s="3" t="s">
        <v>13</v>
      </c>
      <c r="M87" s="3" t="s">
        <v>13</v>
      </c>
      <c r="N87" s="3" t="s">
        <v>13</v>
      </c>
      <c r="O87" s="3" t="s">
        <v>13</v>
      </c>
      <c r="P87" s="3" t="s">
        <v>13</v>
      </c>
    </row>
    <row r="88" spans="1:16" s="39" customFormat="1" ht="12" customHeight="1" x14ac:dyDescent="0.2">
      <c r="A88" s="53">
        <v>2007</v>
      </c>
      <c r="B88" s="3" t="s">
        <v>13</v>
      </c>
      <c r="C88" s="3" t="s">
        <v>13</v>
      </c>
      <c r="D88" s="3" t="s">
        <v>13</v>
      </c>
      <c r="E88" s="3" t="s">
        <v>13</v>
      </c>
      <c r="F88" s="3" t="s">
        <v>13</v>
      </c>
      <c r="G88" s="3">
        <v>12.261610633307271</v>
      </c>
      <c r="H88" s="3" t="s">
        <v>13</v>
      </c>
      <c r="I88" s="4">
        <v>12.3</v>
      </c>
      <c r="J88" s="95"/>
      <c r="K88" s="3" t="s">
        <v>13</v>
      </c>
      <c r="L88" s="3" t="s">
        <v>13</v>
      </c>
      <c r="M88" s="3" t="s">
        <v>13</v>
      </c>
      <c r="N88" s="3" t="s">
        <v>13</v>
      </c>
      <c r="O88" s="3" t="s">
        <v>13</v>
      </c>
      <c r="P88" s="3" t="s">
        <v>13</v>
      </c>
    </row>
    <row r="89" spans="1:16" s="39" customFormat="1" ht="12" customHeight="1" x14ac:dyDescent="0.2">
      <c r="A89" s="52">
        <v>2008</v>
      </c>
      <c r="B89" s="3" t="s">
        <v>13</v>
      </c>
      <c r="C89" s="3" t="s">
        <v>13</v>
      </c>
      <c r="D89" s="3" t="s">
        <v>13</v>
      </c>
      <c r="E89" s="3" t="s">
        <v>13</v>
      </c>
      <c r="F89" s="3" t="s">
        <v>13</v>
      </c>
      <c r="G89" s="3" t="s">
        <v>13</v>
      </c>
      <c r="H89" s="3" t="s">
        <v>13</v>
      </c>
      <c r="I89" s="4" t="s">
        <v>13</v>
      </c>
      <c r="J89" s="95"/>
      <c r="K89" s="3" t="s">
        <v>13</v>
      </c>
      <c r="L89" s="3" t="s">
        <v>13</v>
      </c>
      <c r="M89" s="3" t="s">
        <v>13</v>
      </c>
      <c r="N89" s="3" t="s">
        <v>13</v>
      </c>
      <c r="O89" s="3" t="s">
        <v>13</v>
      </c>
      <c r="P89" s="3" t="s">
        <v>13</v>
      </c>
    </row>
    <row r="90" spans="1:16" s="39" customFormat="1" ht="12" customHeight="1" x14ac:dyDescent="0.2">
      <c r="A90" s="52">
        <v>2009</v>
      </c>
      <c r="B90" s="3" t="s">
        <v>13</v>
      </c>
      <c r="C90" s="3" t="s">
        <v>13</v>
      </c>
      <c r="D90" s="3" t="s">
        <v>13</v>
      </c>
      <c r="E90" s="3" t="s">
        <v>13</v>
      </c>
      <c r="F90" s="3" t="s">
        <v>13</v>
      </c>
      <c r="G90" s="3" t="s">
        <v>13</v>
      </c>
      <c r="H90" s="3" t="s">
        <v>13</v>
      </c>
      <c r="I90" s="4" t="s">
        <v>13</v>
      </c>
      <c r="J90" s="95"/>
      <c r="K90" s="3" t="s">
        <v>13</v>
      </c>
      <c r="L90" s="3" t="s">
        <v>13</v>
      </c>
      <c r="M90" s="3" t="s">
        <v>13</v>
      </c>
      <c r="N90" s="3" t="s">
        <v>13</v>
      </c>
      <c r="O90" s="3" t="s">
        <v>13</v>
      </c>
      <c r="P90" s="3" t="s">
        <v>13</v>
      </c>
    </row>
    <row r="91" spans="1:16" s="39" customFormat="1" ht="12" customHeight="1" x14ac:dyDescent="0.2">
      <c r="A91" s="52">
        <v>2010</v>
      </c>
      <c r="B91" s="3" t="s">
        <v>13</v>
      </c>
      <c r="C91" s="3" t="s">
        <v>13</v>
      </c>
      <c r="D91" s="3" t="s">
        <v>13</v>
      </c>
      <c r="E91" s="3" t="s">
        <v>13</v>
      </c>
      <c r="F91" s="3" t="s">
        <v>13</v>
      </c>
      <c r="G91" s="3" t="s">
        <v>13</v>
      </c>
      <c r="H91" s="3" t="s">
        <v>13</v>
      </c>
      <c r="I91" s="4" t="s">
        <v>13</v>
      </c>
      <c r="J91" s="95"/>
      <c r="K91" s="3" t="s">
        <v>13</v>
      </c>
      <c r="L91" s="3" t="s">
        <v>13</v>
      </c>
      <c r="M91" s="3" t="s">
        <v>13</v>
      </c>
      <c r="N91" s="3" t="s">
        <v>13</v>
      </c>
      <c r="O91" s="3" t="s">
        <v>13</v>
      </c>
      <c r="P91" s="3" t="s">
        <v>13</v>
      </c>
    </row>
    <row r="92" spans="1:16" s="39" customFormat="1" ht="12" customHeight="1" x14ac:dyDescent="0.2">
      <c r="A92" s="52">
        <v>2011</v>
      </c>
      <c r="B92" s="3" t="s">
        <v>13</v>
      </c>
      <c r="C92" s="3" t="s">
        <v>13</v>
      </c>
      <c r="D92" s="3" t="s">
        <v>13</v>
      </c>
      <c r="E92" s="3">
        <v>13.691671964399237</v>
      </c>
      <c r="F92" s="3">
        <v>11.703241895261845</v>
      </c>
      <c r="G92" s="3" t="s">
        <v>13</v>
      </c>
      <c r="H92" s="3" t="s">
        <v>13</v>
      </c>
      <c r="I92" s="4">
        <v>13.28774062816616</v>
      </c>
      <c r="J92" s="95"/>
      <c r="K92" s="3" t="s">
        <v>13</v>
      </c>
      <c r="L92" s="3" t="s">
        <v>13</v>
      </c>
      <c r="M92" s="3" t="s">
        <v>13</v>
      </c>
      <c r="N92" s="3" t="s">
        <v>13</v>
      </c>
      <c r="O92" s="3" t="s">
        <v>13</v>
      </c>
      <c r="P92" s="3" t="s">
        <v>13</v>
      </c>
    </row>
    <row r="93" spans="1:16" s="39" customFormat="1" ht="12" customHeight="1" x14ac:dyDescent="0.2">
      <c r="A93" s="52">
        <v>2012</v>
      </c>
      <c r="B93" s="3" t="s">
        <v>13</v>
      </c>
      <c r="C93" s="3" t="s">
        <v>13</v>
      </c>
      <c r="D93" s="3" t="s">
        <v>13</v>
      </c>
      <c r="E93" s="3" t="s">
        <v>13</v>
      </c>
      <c r="F93" s="3" t="s">
        <v>13</v>
      </c>
      <c r="G93" s="3">
        <v>10.5</v>
      </c>
      <c r="H93" s="3" t="s">
        <v>13</v>
      </c>
      <c r="I93" s="4">
        <v>10.5</v>
      </c>
      <c r="J93" s="95"/>
      <c r="K93" s="3" t="s">
        <v>13</v>
      </c>
      <c r="L93" s="3" t="s">
        <v>13</v>
      </c>
      <c r="M93" s="3" t="s">
        <v>13</v>
      </c>
      <c r="N93" s="3" t="s">
        <v>13</v>
      </c>
      <c r="O93" s="3" t="s">
        <v>13</v>
      </c>
      <c r="P93" s="3" t="s">
        <v>13</v>
      </c>
    </row>
    <row r="94" spans="1:16" s="39" customFormat="1" ht="12" customHeight="1" x14ac:dyDescent="0.2">
      <c r="A94" s="52">
        <v>2013</v>
      </c>
      <c r="B94" s="3" t="s">
        <v>13</v>
      </c>
      <c r="C94" s="3">
        <v>9.1</v>
      </c>
      <c r="D94" s="3">
        <v>11.2</v>
      </c>
      <c r="E94" s="3">
        <v>11</v>
      </c>
      <c r="F94" s="3">
        <v>11.9</v>
      </c>
      <c r="G94" s="3">
        <v>11.2</v>
      </c>
      <c r="H94" s="3" t="s">
        <v>13</v>
      </c>
      <c r="I94" s="4">
        <v>10.7</v>
      </c>
      <c r="J94" s="95"/>
      <c r="K94" s="3" t="s">
        <v>13</v>
      </c>
      <c r="L94" s="3" t="s">
        <v>13</v>
      </c>
      <c r="M94" s="3" t="s">
        <v>13</v>
      </c>
      <c r="N94" s="3" t="s">
        <v>13</v>
      </c>
      <c r="O94" s="3" t="s">
        <v>13</v>
      </c>
      <c r="P94" s="3" t="s">
        <v>13</v>
      </c>
    </row>
    <row r="95" spans="1:16" s="39" customFormat="1" ht="12" customHeight="1" x14ac:dyDescent="0.2">
      <c r="A95" s="52">
        <v>2014</v>
      </c>
      <c r="B95" s="3" t="s">
        <v>13</v>
      </c>
      <c r="C95" s="3" t="s">
        <v>13</v>
      </c>
      <c r="D95" s="3" t="s">
        <v>13</v>
      </c>
      <c r="E95" s="3" t="s">
        <v>13</v>
      </c>
      <c r="F95" s="3" t="s">
        <v>13</v>
      </c>
      <c r="G95" s="3">
        <v>11.9</v>
      </c>
      <c r="H95" s="3" t="s">
        <v>13</v>
      </c>
      <c r="I95" s="4">
        <v>11.9</v>
      </c>
      <c r="J95" s="95"/>
      <c r="K95" s="3" t="s">
        <v>13</v>
      </c>
      <c r="L95" s="3" t="s">
        <v>13</v>
      </c>
      <c r="M95" s="3" t="s">
        <v>13</v>
      </c>
      <c r="N95" s="3" t="s">
        <v>13</v>
      </c>
      <c r="O95" s="3" t="s">
        <v>13</v>
      </c>
      <c r="P95" s="3" t="s">
        <v>13</v>
      </c>
    </row>
    <row r="96" spans="1:16" s="39" customFormat="1" ht="12" customHeight="1" x14ac:dyDescent="0.2">
      <c r="A96" s="52">
        <v>2015</v>
      </c>
      <c r="B96" s="3" t="s">
        <v>13</v>
      </c>
      <c r="C96" s="3" t="s">
        <v>13</v>
      </c>
      <c r="D96" s="3" t="s">
        <v>13</v>
      </c>
      <c r="E96" s="3" t="s">
        <v>13</v>
      </c>
      <c r="F96" s="3" t="s">
        <v>13</v>
      </c>
      <c r="G96" s="3">
        <v>12.5</v>
      </c>
      <c r="H96" s="3" t="s">
        <v>13</v>
      </c>
      <c r="I96" s="4">
        <v>12.5</v>
      </c>
      <c r="J96" s="95"/>
      <c r="K96" s="3" t="s">
        <v>13</v>
      </c>
      <c r="L96" s="3" t="s">
        <v>13</v>
      </c>
      <c r="M96" s="3" t="s">
        <v>13</v>
      </c>
      <c r="N96" s="3" t="s">
        <v>13</v>
      </c>
      <c r="O96" s="3" t="s">
        <v>13</v>
      </c>
      <c r="P96" s="3" t="s">
        <v>13</v>
      </c>
    </row>
    <row r="97" spans="1:16" s="39" customFormat="1" ht="12" customHeight="1" x14ac:dyDescent="0.2">
      <c r="A97" s="52">
        <v>2016</v>
      </c>
      <c r="B97" s="3" t="s">
        <v>13</v>
      </c>
      <c r="C97" s="3" t="s">
        <v>13</v>
      </c>
      <c r="D97" s="3" t="s">
        <v>13</v>
      </c>
      <c r="E97" s="3" t="s">
        <v>13</v>
      </c>
      <c r="F97" s="3" t="s">
        <v>13</v>
      </c>
      <c r="G97" s="3">
        <v>11.9</v>
      </c>
      <c r="H97" s="3" t="s">
        <v>13</v>
      </c>
      <c r="I97" s="4">
        <v>11.9</v>
      </c>
      <c r="J97" s="95"/>
      <c r="K97" s="3" t="s">
        <v>13</v>
      </c>
      <c r="L97" s="3" t="s">
        <v>13</v>
      </c>
      <c r="M97" s="3" t="s">
        <v>13</v>
      </c>
      <c r="N97" s="3" t="s">
        <v>13</v>
      </c>
      <c r="O97" s="3" t="s">
        <v>13</v>
      </c>
      <c r="P97" s="3" t="s">
        <v>13</v>
      </c>
    </row>
    <row r="98" spans="1:16" s="39" customFormat="1" ht="12" customHeight="1" x14ac:dyDescent="0.2">
      <c r="A98" s="52">
        <v>2017</v>
      </c>
      <c r="B98" s="3" t="s">
        <v>13</v>
      </c>
      <c r="C98" s="3" t="s">
        <v>13</v>
      </c>
      <c r="D98" s="3" t="s">
        <v>13</v>
      </c>
      <c r="E98" s="3" t="s">
        <v>13</v>
      </c>
      <c r="F98" s="3" t="s">
        <v>13</v>
      </c>
      <c r="G98" s="3" t="s">
        <v>13</v>
      </c>
      <c r="H98" s="3" t="s">
        <v>13</v>
      </c>
      <c r="I98" s="3" t="s">
        <v>13</v>
      </c>
      <c r="J98" s="3"/>
      <c r="K98" s="3" t="s">
        <v>13</v>
      </c>
      <c r="L98" s="3" t="s">
        <v>13</v>
      </c>
      <c r="M98" s="3" t="s">
        <v>13</v>
      </c>
      <c r="N98" s="3" t="s">
        <v>13</v>
      </c>
      <c r="O98" s="3" t="s">
        <v>13</v>
      </c>
      <c r="P98" s="3" t="s">
        <v>13</v>
      </c>
    </row>
    <row r="99" spans="1:16" s="39" customFormat="1" ht="12" customHeight="1" x14ac:dyDescent="0.2">
      <c r="A99" s="52">
        <v>2018</v>
      </c>
      <c r="B99" s="3" t="s">
        <v>13</v>
      </c>
      <c r="C99" s="3">
        <v>7.0890804597701154</v>
      </c>
      <c r="D99" s="3">
        <v>8.2734693877551013</v>
      </c>
      <c r="E99" s="3">
        <v>10.570334928229665</v>
      </c>
      <c r="F99" s="3">
        <v>10.078274760383387</v>
      </c>
      <c r="G99" s="3" t="s">
        <v>13</v>
      </c>
      <c r="H99" s="3" t="s">
        <v>13</v>
      </c>
      <c r="I99" s="4">
        <v>9.3531202435312029</v>
      </c>
      <c r="J99" s="3"/>
      <c r="K99" s="3" t="s">
        <v>13</v>
      </c>
      <c r="L99" s="3" t="s">
        <v>13</v>
      </c>
      <c r="M99" s="3" t="s">
        <v>13</v>
      </c>
      <c r="N99" s="3" t="s">
        <v>13</v>
      </c>
      <c r="O99" s="3" t="s">
        <v>13</v>
      </c>
      <c r="P99" s="3" t="s">
        <v>13</v>
      </c>
    </row>
    <row r="100" spans="1:16" s="39" customFormat="1" ht="12" customHeight="1" x14ac:dyDescent="0.2">
      <c r="A100" s="52">
        <v>2019</v>
      </c>
      <c r="B100" s="3" t="s">
        <v>13</v>
      </c>
      <c r="C100" s="3" t="s">
        <v>13</v>
      </c>
      <c r="D100" s="3">
        <v>7.8539325842696632</v>
      </c>
      <c r="E100" s="3">
        <v>9.1768292682926838</v>
      </c>
      <c r="F100" s="3">
        <v>8.9437125748502986</v>
      </c>
      <c r="G100" s="3" t="s">
        <v>13</v>
      </c>
      <c r="H100" s="3" t="s">
        <v>13</v>
      </c>
      <c r="I100" s="4">
        <v>8.5487053020961774</v>
      </c>
      <c r="J100" s="3"/>
      <c r="K100" s="3" t="s">
        <v>13</v>
      </c>
      <c r="L100" s="3" t="s">
        <v>13</v>
      </c>
      <c r="M100" s="3" t="s">
        <v>13</v>
      </c>
      <c r="N100" s="3" t="s">
        <v>13</v>
      </c>
      <c r="O100" s="3" t="s">
        <v>13</v>
      </c>
      <c r="P100" s="3" t="s">
        <v>13</v>
      </c>
    </row>
    <row r="101" spans="1:16" s="39" customFormat="1" ht="12" customHeight="1" x14ac:dyDescent="0.2">
      <c r="A101" s="52">
        <v>2020</v>
      </c>
      <c r="B101" s="3" t="s">
        <v>13</v>
      </c>
      <c r="C101" s="3" t="s">
        <v>13</v>
      </c>
      <c r="D101" s="3" t="s">
        <v>13</v>
      </c>
      <c r="E101" s="3" t="s">
        <v>13</v>
      </c>
      <c r="F101" s="3" t="s">
        <v>13</v>
      </c>
      <c r="G101" s="3" t="s">
        <v>13</v>
      </c>
      <c r="H101" s="3" t="s">
        <v>13</v>
      </c>
      <c r="I101" s="3" t="s">
        <v>13</v>
      </c>
      <c r="J101" s="3"/>
      <c r="K101" s="3" t="s">
        <v>13</v>
      </c>
      <c r="L101" s="3" t="s">
        <v>13</v>
      </c>
      <c r="M101" s="3" t="s">
        <v>13</v>
      </c>
      <c r="N101" s="3" t="s">
        <v>13</v>
      </c>
      <c r="O101" s="3" t="s">
        <v>13</v>
      </c>
      <c r="P101" s="3" t="s">
        <v>13</v>
      </c>
    </row>
    <row r="102" spans="1:16" s="39" customFormat="1" ht="12" customHeight="1" x14ac:dyDescent="0.2">
      <c r="A102" s="52">
        <v>2021</v>
      </c>
      <c r="B102" s="3" t="s">
        <v>13</v>
      </c>
      <c r="C102" s="3" t="s">
        <v>13</v>
      </c>
      <c r="D102" s="3" t="s">
        <v>13</v>
      </c>
      <c r="E102" s="3" t="s">
        <v>13</v>
      </c>
      <c r="F102" s="3" t="s">
        <v>13</v>
      </c>
      <c r="G102" s="3" t="s">
        <v>13</v>
      </c>
      <c r="H102" s="3" t="s">
        <v>13</v>
      </c>
      <c r="I102" s="3" t="s">
        <v>13</v>
      </c>
      <c r="J102" s="3"/>
      <c r="K102" s="3" t="s">
        <v>13</v>
      </c>
      <c r="L102" s="3" t="s">
        <v>13</v>
      </c>
      <c r="M102" s="3" t="s">
        <v>13</v>
      </c>
      <c r="N102" s="3" t="s">
        <v>13</v>
      </c>
      <c r="O102" s="3" t="s">
        <v>13</v>
      </c>
      <c r="P102" s="3" t="s">
        <v>13</v>
      </c>
    </row>
    <row r="103" spans="1:16" s="39" customFormat="1" ht="12" customHeight="1" x14ac:dyDescent="0.2">
      <c r="A103" s="52">
        <v>2022</v>
      </c>
      <c r="B103" s="3" t="s">
        <v>13</v>
      </c>
      <c r="C103" s="3" t="s">
        <v>13</v>
      </c>
      <c r="D103" s="3" t="s">
        <v>13</v>
      </c>
      <c r="E103" s="3" t="s">
        <v>13</v>
      </c>
      <c r="F103" s="3" t="s">
        <v>13</v>
      </c>
      <c r="G103" s="3" t="s">
        <v>13</v>
      </c>
      <c r="H103" s="3" t="s">
        <v>13</v>
      </c>
      <c r="I103" s="3" t="s">
        <v>13</v>
      </c>
      <c r="J103" s="3"/>
      <c r="K103" s="3" t="s">
        <v>13</v>
      </c>
      <c r="L103" s="3" t="s">
        <v>13</v>
      </c>
      <c r="M103" s="3" t="s">
        <v>13</v>
      </c>
      <c r="N103" s="3" t="s">
        <v>13</v>
      </c>
      <c r="O103" s="3" t="s">
        <v>13</v>
      </c>
      <c r="P103" s="3" t="s">
        <v>13</v>
      </c>
    </row>
    <row r="104" spans="1:16" s="39" customFormat="1" ht="12" customHeight="1" x14ac:dyDescent="0.2">
      <c r="A104" s="52">
        <v>2023</v>
      </c>
      <c r="B104" s="3" t="s">
        <v>13</v>
      </c>
      <c r="C104" s="3" t="s">
        <v>13</v>
      </c>
      <c r="D104" s="3" t="s">
        <v>13</v>
      </c>
      <c r="E104" s="3" t="s">
        <v>13</v>
      </c>
      <c r="F104" s="3" t="s">
        <v>13</v>
      </c>
      <c r="G104" s="3" t="s">
        <v>13</v>
      </c>
      <c r="H104" s="3" t="s">
        <v>13</v>
      </c>
      <c r="I104" s="3" t="s">
        <v>13</v>
      </c>
      <c r="J104" s="3"/>
      <c r="K104" s="3" t="s">
        <v>13</v>
      </c>
      <c r="L104" s="3" t="s">
        <v>13</v>
      </c>
      <c r="M104" s="3" t="s">
        <v>13</v>
      </c>
      <c r="N104" s="3" t="s">
        <v>13</v>
      </c>
      <c r="O104" s="3" t="s">
        <v>13</v>
      </c>
      <c r="P104" s="3" t="s">
        <v>13</v>
      </c>
    </row>
    <row r="105" spans="1:16" s="39" customFormat="1" ht="12" customHeight="1" x14ac:dyDescent="0.2">
      <c r="A105" s="52">
        <v>2024</v>
      </c>
      <c r="B105" s="3" t="s">
        <v>13</v>
      </c>
      <c r="C105" s="3" t="s">
        <v>13</v>
      </c>
      <c r="D105" s="3" t="s">
        <v>13</v>
      </c>
      <c r="E105" s="3" t="s">
        <v>13</v>
      </c>
      <c r="F105" s="3" t="s">
        <v>13</v>
      </c>
      <c r="G105" s="3" t="s">
        <v>13</v>
      </c>
      <c r="H105" s="3" t="s">
        <v>13</v>
      </c>
      <c r="I105" s="3" t="s">
        <v>13</v>
      </c>
      <c r="J105" s="3"/>
      <c r="K105" s="3" t="s">
        <v>13</v>
      </c>
      <c r="L105" s="3" t="s">
        <v>13</v>
      </c>
      <c r="M105" s="3" t="s">
        <v>13</v>
      </c>
      <c r="N105" s="3" t="s">
        <v>13</v>
      </c>
      <c r="O105" s="3" t="s">
        <v>13</v>
      </c>
      <c r="P105" s="3" t="s">
        <v>13</v>
      </c>
    </row>
    <row r="106" spans="1:16" s="39" customFormat="1" ht="12" customHeight="1" x14ac:dyDescent="0.2">
      <c r="A106" s="52">
        <v>2025</v>
      </c>
      <c r="B106" s="3" t="s">
        <v>13</v>
      </c>
      <c r="C106" s="3" t="s">
        <v>13</v>
      </c>
      <c r="D106" s="3" t="s">
        <v>13</v>
      </c>
      <c r="E106" s="3" t="s">
        <v>13</v>
      </c>
      <c r="F106" s="3" t="s">
        <v>13</v>
      </c>
      <c r="G106" s="3" t="s">
        <v>13</v>
      </c>
      <c r="H106" s="3" t="s">
        <v>13</v>
      </c>
      <c r="I106" s="3" t="s">
        <v>13</v>
      </c>
      <c r="J106" s="3"/>
      <c r="K106" s="3" t="s">
        <v>13</v>
      </c>
      <c r="L106" s="3" t="s">
        <v>13</v>
      </c>
      <c r="M106" s="3" t="s">
        <v>13</v>
      </c>
      <c r="N106" s="3" t="s">
        <v>13</v>
      </c>
      <c r="O106" s="3" t="s">
        <v>13</v>
      </c>
      <c r="P106" s="3" t="s">
        <v>13</v>
      </c>
    </row>
    <row r="108" spans="1:16" x14ac:dyDescent="0.2">
      <c r="A108" s="33" t="s">
        <v>17</v>
      </c>
    </row>
    <row r="109" spans="1:16" x14ac:dyDescent="0.2">
      <c r="A109" s="1">
        <v>1976</v>
      </c>
      <c r="B109" s="93">
        <v>8.6431670281995654</v>
      </c>
      <c r="C109" s="93">
        <v>7.6027426766226309</v>
      </c>
      <c r="D109" s="93">
        <v>9.9325899167582854</v>
      </c>
      <c r="E109" s="93">
        <v>9.7158282708549422</v>
      </c>
      <c r="F109" s="93">
        <v>11.674338784575005</v>
      </c>
      <c r="G109" s="93">
        <v>11.119435136428914</v>
      </c>
      <c r="H109" s="3" t="s">
        <v>13</v>
      </c>
      <c r="I109" s="4">
        <v>9.7223706162530359</v>
      </c>
      <c r="K109" s="3">
        <v>3.8848077012944531</v>
      </c>
      <c r="L109" s="3">
        <v>5.0667521198974566</v>
      </c>
      <c r="M109" s="3">
        <v>5.994090433255665</v>
      </c>
      <c r="N109" s="3">
        <v>6.0177237439578146</v>
      </c>
      <c r="O109" s="3" t="s">
        <v>13</v>
      </c>
      <c r="P109" s="3">
        <v>5.1211360111516457</v>
      </c>
    </row>
    <row r="110" spans="1:16" x14ac:dyDescent="0.2">
      <c r="A110" s="1">
        <v>1977</v>
      </c>
      <c r="B110" s="93">
        <v>10.346924906557934</v>
      </c>
      <c r="C110" s="93">
        <v>9.5967133335684309</v>
      </c>
      <c r="D110" s="93">
        <v>9.8629433727442439</v>
      </c>
      <c r="E110" s="93">
        <v>10.823206387841729</v>
      </c>
      <c r="F110" s="93">
        <v>10.058213142020207</v>
      </c>
      <c r="G110" s="93">
        <v>10.155338450802512</v>
      </c>
      <c r="H110" s="3" t="s">
        <v>13</v>
      </c>
      <c r="I110" s="4">
        <v>10.138574082340913</v>
      </c>
      <c r="K110" s="3">
        <v>4.0010604453870622</v>
      </c>
      <c r="L110" s="3">
        <v>4.2907275320970042</v>
      </c>
      <c r="M110" s="3">
        <v>7.9833531510107019</v>
      </c>
      <c r="N110" s="3">
        <v>8.45742092457421</v>
      </c>
      <c r="O110" s="3">
        <v>11.045454545454545</v>
      </c>
      <c r="P110" s="3">
        <v>5.3352356106310124</v>
      </c>
    </row>
    <row r="111" spans="1:16" x14ac:dyDescent="0.2">
      <c r="A111" s="1">
        <v>1978</v>
      </c>
      <c r="B111" s="93">
        <v>7.4603340292275577</v>
      </c>
      <c r="C111" s="93">
        <v>8.3493867010974814</v>
      </c>
      <c r="D111" s="93">
        <v>8.5532213499407916</v>
      </c>
      <c r="E111" s="93">
        <v>8.6997715904819728</v>
      </c>
      <c r="F111" s="93">
        <v>7.2763990267639906</v>
      </c>
      <c r="G111" s="93">
        <v>7.7268209349277841</v>
      </c>
      <c r="H111" s="3" t="s">
        <v>13</v>
      </c>
      <c r="I111" s="4">
        <v>8.3681344517420779</v>
      </c>
      <c r="K111" s="3">
        <v>3.9740740740740739</v>
      </c>
      <c r="L111" s="3">
        <v>4.3167184899023212</v>
      </c>
      <c r="M111" s="3">
        <v>5.4687668075297733</v>
      </c>
      <c r="N111" s="3">
        <v>5.412262156448203</v>
      </c>
      <c r="O111" s="3">
        <v>7.6727272727272728</v>
      </c>
      <c r="P111" s="3">
        <v>4.6458307898913445</v>
      </c>
    </row>
    <row r="112" spans="1:16" x14ac:dyDescent="0.2">
      <c r="A112" s="1">
        <v>1979</v>
      </c>
      <c r="B112" s="93">
        <v>4.5</v>
      </c>
      <c r="C112" s="93">
        <v>8.0493298646557125</v>
      </c>
      <c r="D112" s="93">
        <v>10.60572602387983</v>
      </c>
      <c r="E112" s="93">
        <v>12.374644549763033</v>
      </c>
      <c r="F112" s="93">
        <v>10.641058590629667</v>
      </c>
      <c r="G112" s="93">
        <v>11.338243604716874</v>
      </c>
      <c r="H112" s="3" t="s">
        <v>13</v>
      </c>
      <c r="I112" s="4">
        <v>11.028844206710229</v>
      </c>
      <c r="K112" s="3">
        <v>4.3039092055485497</v>
      </c>
      <c r="L112" s="3">
        <v>5.1865254486613708</v>
      </c>
      <c r="M112" s="3">
        <v>8.5373163000672374</v>
      </c>
      <c r="N112" s="3">
        <v>8.6766658470617166</v>
      </c>
      <c r="O112" s="3">
        <v>9.6813186813186807</v>
      </c>
      <c r="P112" s="3">
        <v>8.0595571653112827</v>
      </c>
    </row>
    <row r="113" spans="1:16" x14ac:dyDescent="0.2">
      <c r="A113" s="1">
        <v>1980</v>
      </c>
      <c r="B113" s="3" t="s">
        <v>13</v>
      </c>
      <c r="C113" s="93">
        <v>9.0268403394513523</v>
      </c>
      <c r="D113" s="93">
        <v>0</v>
      </c>
      <c r="E113" s="93">
        <v>10.932289775065978</v>
      </c>
      <c r="F113" s="93">
        <v>10.602893206637356</v>
      </c>
      <c r="G113" s="93">
        <v>10.298270358547992</v>
      </c>
      <c r="H113" s="3" t="s">
        <v>13</v>
      </c>
      <c r="I113" s="4">
        <v>10.53513795297563</v>
      </c>
      <c r="K113" s="3">
        <v>4.4722222222222223</v>
      </c>
      <c r="L113" s="3" t="s">
        <v>13</v>
      </c>
      <c r="M113" s="3">
        <v>6.1947387650712455</v>
      </c>
      <c r="N113" s="3">
        <v>6.4933504933504933</v>
      </c>
      <c r="O113" s="3">
        <v>6.7979452054794525</v>
      </c>
      <c r="P113" s="3">
        <v>6.254364309645565</v>
      </c>
    </row>
    <row r="114" spans="1:16" x14ac:dyDescent="0.2">
      <c r="A114" s="1">
        <v>1981</v>
      </c>
      <c r="B114" s="3" t="s">
        <v>13</v>
      </c>
      <c r="C114" s="93">
        <v>8.4595952857460528</v>
      </c>
      <c r="D114" s="93">
        <v>10.477758484609314</v>
      </c>
      <c r="E114" s="93">
        <v>9.631379394997408</v>
      </c>
      <c r="F114" s="93">
        <v>9.7701902416015933</v>
      </c>
      <c r="G114" s="93">
        <v>10.517405534067242</v>
      </c>
      <c r="H114" s="3" t="s">
        <v>13</v>
      </c>
      <c r="I114" s="4">
        <v>9.7091164768829739</v>
      </c>
      <c r="K114" s="3">
        <v>3.7471098265895955</v>
      </c>
      <c r="L114" s="3">
        <v>4.9539800995024876</v>
      </c>
      <c r="M114" s="3">
        <v>6.1210786041593233</v>
      </c>
      <c r="N114" s="3">
        <v>6.2034178610804851</v>
      </c>
      <c r="O114" s="3">
        <v>7.4661016949152543</v>
      </c>
      <c r="P114" s="3">
        <v>5.7524935352789068</v>
      </c>
    </row>
    <row r="115" spans="1:16" x14ac:dyDescent="0.2">
      <c r="A115" s="1">
        <v>1982</v>
      </c>
      <c r="B115" s="93">
        <v>7.6239449422152967</v>
      </c>
      <c r="C115" s="93">
        <v>9.7362927414517095</v>
      </c>
      <c r="D115" s="93">
        <v>10.785527690700105</v>
      </c>
      <c r="E115" s="93">
        <v>10.007413994664322</v>
      </c>
      <c r="F115" s="93">
        <v>11.620132420603747</v>
      </c>
      <c r="G115" s="93">
        <v>9.9317585301837266</v>
      </c>
      <c r="H115" s="3" t="s">
        <v>13</v>
      </c>
      <c r="I115" s="4">
        <v>10.108090014064697</v>
      </c>
      <c r="K115" s="3">
        <v>4.1880341880341883</v>
      </c>
      <c r="L115" s="3">
        <v>6.2238038750494269</v>
      </c>
      <c r="M115" s="3">
        <v>6.1272637174520224</v>
      </c>
      <c r="N115" s="3">
        <v>6.4813401187446988</v>
      </c>
      <c r="O115" s="3">
        <v>7.1194029850746272</v>
      </c>
      <c r="P115" s="3">
        <v>6.1702799869266807</v>
      </c>
    </row>
    <row r="116" spans="1:16" x14ac:dyDescent="0.2">
      <c r="A116" s="1">
        <v>1983</v>
      </c>
      <c r="B116" s="3" t="s">
        <v>13</v>
      </c>
      <c r="C116" s="93">
        <v>7.0614226754066518</v>
      </c>
      <c r="D116" s="93">
        <v>7.6236445506340749</v>
      </c>
      <c r="E116" s="93">
        <v>7.7461928934010151</v>
      </c>
      <c r="F116" s="93">
        <v>8.3671916010498695</v>
      </c>
      <c r="G116" s="93">
        <v>8.1928571428571431</v>
      </c>
      <c r="H116" s="3" t="s">
        <v>13</v>
      </c>
      <c r="I116" s="4">
        <v>7.6833196149303937</v>
      </c>
      <c r="K116" s="3">
        <v>6</v>
      </c>
      <c r="L116" s="3">
        <v>4.1883488790705288</v>
      </c>
      <c r="M116" s="3">
        <v>4.6581476627348186</v>
      </c>
      <c r="N116" s="3">
        <v>5.3014861995753719</v>
      </c>
      <c r="O116" s="3">
        <v>5.5161290322580649</v>
      </c>
      <c r="P116" s="3">
        <v>4.5567026076317196</v>
      </c>
    </row>
    <row r="117" spans="1:16" x14ac:dyDescent="0.2">
      <c r="A117" s="1">
        <v>1984</v>
      </c>
      <c r="B117" s="3" t="s">
        <v>13</v>
      </c>
      <c r="C117" s="93">
        <v>7.0552050473186121</v>
      </c>
      <c r="D117" s="93">
        <v>9.9916177703269078</v>
      </c>
      <c r="E117" s="93">
        <v>8.7766754487073939</v>
      </c>
      <c r="F117" s="93">
        <v>8.8933948518698394</v>
      </c>
      <c r="G117" s="93">
        <v>9.6880066046232365</v>
      </c>
      <c r="H117" s="3" t="s">
        <v>13</v>
      </c>
      <c r="I117" s="4">
        <v>8.9642419247854317</v>
      </c>
      <c r="K117" s="3" t="s">
        <v>13</v>
      </c>
      <c r="L117" s="3">
        <v>7.419354838709677</v>
      </c>
      <c r="M117" s="3">
        <v>7.3002013545670881</v>
      </c>
      <c r="N117" s="3">
        <v>7.8111510791366907</v>
      </c>
      <c r="O117" s="3">
        <v>8.5541401273885356</v>
      </c>
      <c r="P117" s="3">
        <v>7.3590890269151137</v>
      </c>
    </row>
    <row r="118" spans="1:16" x14ac:dyDescent="0.2">
      <c r="A118" s="1">
        <v>1985</v>
      </c>
      <c r="B118" s="3" t="s">
        <v>13</v>
      </c>
      <c r="C118" s="93">
        <v>12.491516590422144</v>
      </c>
      <c r="D118" s="93">
        <v>12.999796775504674</v>
      </c>
      <c r="E118" s="93">
        <v>11.674335098289818</v>
      </c>
      <c r="F118" s="93">
        <v>12.943042215769488</v>
      </c>
      <c r="G118" s="93">
        <v>11.986364441296264</v>
      </c>
      <c r="H118" s="3" t="s">
        <v>13</v>
      </c>
      <c r="I118" s="4">
        <v>12.326672295103259</v>
      </c>
      <c r="K118" s="3">
        <v>7.333333333333333</v>
      </c>
      <c r="L118" s="3">
        <v>7.1245916938870746</v>
      </c>
      <c r="M118" s="3">
        <v>7.5242624536514588</v>
      </c>
      <c r="N118" s="3">
        <v>7.310799670239077</v>
      </c>
      <c r="O118" s="3">
        <v>7.5849056603773581</v>
      </c>
      <c r="P118" s="3">
        <v>7.4084814468350482</v>
      </c>
    </row>
    <row r="119" spans="1:16" x14ac:dyDescent="0.2">
      <c r="A119" s="1">
        <v>1986</v>
      </c>
      <c r="B119" s="3" t="s">
        <v>13</v>
      </c>
      <c r="C119" s="93">
        <v>8.6439607850014912</v>
      </c>
      <c r="D119" s="93">
        <v>8.3754032851094138</v>
      </c>
      <c r="E119" s="93">
        <v>7.9490119332263811</v>
      </c>
      <c r="F119" s="93">
        <v>9.2059497833527253</v>
      </c>
      <c r="G119" s="93">
        <v>9.2630662020905916</v>
      </c>
      <c r="H119" s="3" t="s">
        <v>13</v>
      </c>
      <c r="I119" s="4">
        <v>8.3779899598231182</v>
      </c>
      <c r="K119" s="3" t="s">
        <v>13</v>
      </c>
      <c r="L119" s="3">
        <v>4.9390223517594922</v>
      </c>
      <c r="M119" s="3">
        <v>5.9444367100207689</v>
      </c>
      <c r="N119" s="3">
        <v>6.398772461225664</v>
      </c>
      <c r="O119" s="3">
        <v>6.125</v>
      </c>
      <c r="P119" s="3">
        <v>5.6464417627252175</v>
      </c>
    </row>
    <row r="120" spans="1:16" x14ac:dyDescent="0.2">
      <c r="A120" s="1">
        <v>1987</v>
      </c>
      <c r="B120" s="3" t="s">
        <v>13</v>
      </c>
      <c r="C120" s="93">
        <v>9.1525774348652575</v>
      </c>
      <c r="D120" s="93">
        <v>10.187467001952216</v>
      </c>
      <c r="E120" s="93">
        <v>9.5731303636846157</v>
      </c>
      <c r="F120" s="93">
        <v>9.7302861555971063</v>
      </c>
      <c r="G120" s="93">
        <v>10.24101840050116</v>
      </c>
      <c r="H120" s="3" t="s">
        <v>13</v>
      </c>
      <c r="I120" s="4">
        <v>9.6753765368064055</v>
      </c>
      <c r="K120" s="3" t="s">
        <v>13</v>
      </c>
      <c r="L120" s="3">
        <v>5.7186795340315584</v>
      </c>
      <c r="M120" s="3">
        <v>5.8337172736259992</v>
      </c>
      <c r="N120" s="3" t="s">
        <v>13</v>
      </c>
      <c r="O120" s="3">
        <v>6.439898023034651</v>
      </c>
      <c r="P120" s="3">
        <v>5.7974179001530892</v>
      </c>
    </row>
    <row r="121" spans="1:16" x14ac:dyDescent="0.2">
      <c r="A121" s="1">
        <v>1988</v>
      </c>
      <c r="B121" s="3" t="s">
        <v>13</v>
      </c>
      <c r="C121" s="93">
        <v>9.5561760557910116</v>
      </c>
      <c r="D121" s="93">
        <v>10.84598212842967</v>
      </c>
      <c r="E121" s="93">
        <v>10.057610422624721</v>
      </c>
      <c r="F121" s="93">
        <v>11.490784734462411</v>
      </c>
      <c r="G121" s="93">
        <v>10.530262916994374</v>
      </c>
      <c r="H121" s="3" t="s">
        <v>13</v>
      </c>
      <c r="I121" s="4">
        <v>10.345065618224433</v>
      </c>
      <c r="K121" s="3" t="s">
        <v>13</v>
      </c>
      <c r="L121" s="3">
        <v>5.8793240793126209</v>
      </c>
      <c r="M121" s="3">
        <v>6.5500198688654878</v>
      </c>
      <c r="N121" s="3">
        <v>7.3119730185497467</v>
      </c>
      <c r="O121" s="3">
        <v>6.7943798318331536</v>
      </c>
      <c r="P121" s="3">
        <v>6.3996195614796578</v>
      </c>
    </row>
    <row r="122" spans="1:16" x14ac:dyDescent="0.2">
      <c r="A122" s="1">
        <v>1989</v>
      </c>
      <c r="B122" s="3" t="s">
        <v>13</v>
      </c>
      <c r="C122" s="93">
        <v>9.744526527871054</v>
      </c>
      <c r="D122" s="93">
        <v>12.002754766471609</v>
      </c>
      <c r="E122" s="93">
        <v>9.7824418586586717</v>
      </c>
      <c r="F122" s="93">
        <v>9.3346180152943177</v>
      </c>
      <c r="G122" s="93">
        <v>10.880774697938877</v>
      </c>
      <c r="H122" s="3" t="s">
        <v>13</v>
      </c>
      <c r="I122" s="4">
        <v>9.9943391021174008</v>
      </c>
      <c r="K122" s="3" t="s">
        <v>13</v>
      </c>
      <c r="L122" s="3">
        <v>5.2853764611831897</v>
      </c>
      <c r="M122" s="3">
        <v>5.6332185003298392</v>
      </c>
      <c r="N122" s="3">
        <v>5.9689987909708728</v>
      </c>
      <c r="O122" s="3">
        <v>5.4485981308411215</v>
      </c>
      <c r="P122" s="3">
        <v>5.6803847033707333</v>
      </c>
    </row>
    <row r="123" spans="1:16" x14ac:dyDescent="0.2">
      <c r="A123" s="1">
        <v>1990</v>
      </c>
      <c r="B123" s="3" t="s">
        <v>13</v>
      </c>
      <c r="C123" s="93">
        <v>9.3532881156001171</v>
      </c>
      <c r="D123" s="93">
        <v>9.489802191047005</v>
      </c>
      <c r="E123" s="93">
        <v>8.9803050196949812</v>
      </c>
      <c r="F123" s="93">
        <v>10.907753479125249</v>
      </c>
      <c r="G123" s="93">
        <v>9.48744769874477</v>
      </c>
      <c r="H123" s="3" t="s">
        <v>13</v>
      </c>
      <c r="I123" s="4">
        <v>9.4409261750028275</v>
      </c>
      <c r="K123" s="3" t="s">
        <v>13</v>
      </c>
      <c r="L123" s="3">
        <v>4.7758071304034146</v>
      </c>
      <c r="M123" s="3">
        <v>5.1021937593677613</v>
      </c>
      <c r="N123" s="3">
        <v>6.0026350461133067</v>
      </c>
      <c r="O123" s="3">
        <v>6.3624678663239074</v>
      </c>
      <c r="P123" s="3">
        <v>4.9937683009234926</v>
      </c>
    </row>
    <row r="124" spans="1:16" x14ac:dyDescent="0.2">
      <c r="A124" s="1">
        <v>1991</v>
      </c>
      <c r="B124" s="3" t="s">
        <v>13</v>
      </c>
      <c r="C124" s="3" t="s">
        <v>13</v>
      </c>
      <c r="D124" s="3" t="s">
        <v>13</v>
      </c>
      <c r="E124" s="3" t="s">
        <v>13</v>
      </c>
      <c r="F124" s="3">
        <v>10.5</v>
      </c>
      <c r="G124" s="3">
        <v>9.5</v>
      </c>
      <c r="H124" s="3" t="s">
        <v>13</v>
      </c>
      <c r="I124" s="4">
        <v>10.5</v>
      </c>
      <c r="K124" s="3" t="s">
        <v>13</v>
      </c>
      <c r="L124" s="3" t="s">
        <v>13</v>
      </c>
      <c r="M124" s="3" t="s">
        <v>13</v>
      </c>
      <c r="N124" s="3">
        <v>6.4</v>
      </c>
      <c r="O124" s="3" t="s">
        <v>13</v>
      </c>
      <c r="P124" s="3">
        <v>6.4</v>
      </c>
    </row>
    <row r="125" spans="1:16" x14ac:dyDescent="0.2">
      <c r="A125" s="1">
        <v>1992</v>
      </c>
      <c r="B125" s="3" t="s">
        <v>13</v>
      </c>
      <c r="C125" s="3" t="s">
        <v>13</v>
      </c>
      <c r="D125" s="3" t="s">
        <v>13</v>
      </c>
      <c r="E125" s="3" t="s">
        <v>13</v>
      </c>
      <c r="F125" s="3" t="s">
        <v>13</v>
      </c>
      <c r="G125" s="3" t="s">
        <v>13</v>
      </c>
      <c r="H125" s="3" t="s">
        <v>13</v>
      </c>
      <c r="I125" s="4" t="s">
        <v>13</v>
      </c>
      <c r="K125" s="3" t="s">
        <v>13</v>
      </c>
      <c r="L125" s="3" t="s">
        <v>13</v>
      </c>
      <c r="M125" s="3" t="s">
        <v>13</v>
      </c>
      <c r="N125" s="3" t="s">
        <v>13</v>
      </c>
      <c r="O125" s="3" t="s">
        <v>13</v>
      </c>
      <c r="P125" s="3" t="s">
        <v>13</v>
      </c>
    </row>
    <row r="126" spans="1:16" x14ac:dyDescent="0.2">
      <c r="A126" s="1">
        <v>1993</v>
      </c>
      <c r="B126" s="3" t="s">
        <v>13</v>
      </c>
      <c r="C126" s="3">
        <v>8.1999999999999993</v>
      </c>
      <c r="D126" s="3" t="s">
        <v>13</v>
      </c>
      <c r="E126" s="3" t="s">
        <v>13</v>
      </c>
      <c r="F126" s="3" t="s">
        <v>13</v>
      </c>
      <c r="G126" s="3">
        <v>9.4</v>
      </c>
      <c r="H126" s="3" t="s">
        <v>13</v>
      </c>
      <c r="I126" s="4">
        <v>9.4</v>
      </c>
      <c r="K126" s="3" t="s">
        <v>13</v>
      </c>
      <c r="L126" s="3" t="s">
        <v>13</v>
      </c>
      <c r="M126" s="3" t="s">
        <v>13</v>
      </c>
      <c r="N126" s="3" t="s">
        <v>13</v>
      </c>
      <c r="O126" s="3" t="s">
        <v>13</v>
      </c>
      <c r="P126" s="3" t="s">
        <v>13</v>
      </c>
    </row>
    <row r="127" spans="1:16" x14ac:dyDescent="0.2">
      <c r="A127" s="1">
        <v>1994</v>
      </c>
      <c r="B127" s="3" t="s">
        <v>13</v>
      </c>
      <c r="C127" s="3" t="s">
        <v>13</v>
      </c>
      <c r="D127" s="3" t="s">
        <v>13</v>
      </c>
      <c r="E127" s="3" t="s">
        <v>13</v>
      </c>
      <c r="F127" s="3" t="s">
        <v>13</v>
      </c>
      <c r="G127" s="3">
        <v>11</v>
      </c>
      <c r="H127" s="3" t="s">
        <v>13</v>
      </c>
      <c r="I127" s="4">
        <v>11</v>
      </c>
      <c r="K127" s="3" t="s">
        <v>13</v>
      </c>
      <c r="L127" s="3" t="s">
        <v>13</v>
      </c>
      <c r="M127" s="3" t="s">
        <v>13</v>
      </c>
      <c r="N127" s="3" t="s">
        <v>13</v>
      </c>
      <c r="O127" s="3" t="s">
        <v>13</v>
      </c>
      <c r="P127" s="3" t="s">
        <v>13</v>
      </c>
    </row>
    <row r="128" spans="1:16" x14ac:dyDescent="0.2">
      <c r="A128" s="1">
        <v>1995</v>
      </c>
      <c r="B128" s="3" t="s">
        <v>13</v>
      </c>
      <c r="C128" s="3" t="s">
        <v>13</v>
      </c>
      <c r="D128" s="3" t="s">
        <v>13</v>
      </c>
      <c r="E128" s="3" t="s">
        <v>13</v>
      </c>
      <c r="F128" s="3" t="s">
        <v>13</v>
      </c>
      <c r="G128" s="3">
        <v>11.7</v>
      </c>
      <c r="H128" s="3" t="s">
        <v>13</v>
      </c>
      <c r="I128" s="4">
        <v>11.7</v>
      </c>
      <c r="K128" s="3" t="s">
        <v>13</v>
      </c>
      <c r="L128" s="3" t="s">
        <v>13</v>
      </c>
      <c r="M128" s="3" t="s">
        <v>13</v>
      </c>
      <c r="N128" s="3" t="s">
        <v>13</v>
      </c>
      <c r="O128" s="3" t="s">
        <v>13</v>
      </c>
      <c r="P128" s="3" t="s">
        <v>13</v>
      </c>
    </row>
    <row r="129" spans="1:16" x14ac:dyDescent="0.2">
      <c r="A129" s="1">
        <v>1996</v>
      </c>
      <c r="B129" s="3" t="s">
        <v>13</v>
      </c>
      <c r="C129" s="3" t="s">
        <v>13</v>
      </c>
      <c r="D129" s="3" t="s">
        <v>13</v>
      </c>
      <c r="E129" s="3" t="s">
        <v>13</v>
      </c>
      <c r="F129" s="3">
        <v>11</v>
      </c>
      <c r="G129" s="3">
        <v>11.7</v>
      </c>
      <c r="H129" s="3" t="s">
        <v>13</v>
      </c>
      <c r="I129" s="4">
        <v>11.2</v>
      </c>
      <c r="K129" s="3" t="s">
        <v>13</v>
      </c>
      <c r="L129" s="3" t="s">
        <v>13</v>
      </c>
      <c r="M129" s="3" t="s">
        <v>13</v>
      </c>
      <c r="N129" s="3" t="s">
        <v>13</v>
      </c>
      <c r="O129" s="3" t="s">
        <v>13</v>
      </c>
      <c r="P129" s="3" t="s">
        <v>13</v>
      </c>
    </row>
    <row r="130" spans="1:16" x14ac:dyDescent="0.2">
      <c r="A130" s="1">
        <v>1997</v>
      </c>
      <c r="B130" s="3" t="s">
        <v>13</v>
      </c>
      <c r="C130" s="3" t="s">
        <v>13</v>
      </c>
      <c r="D130" s="3" t="s">
        <v>13</v>
      </c>
      <c r="E130" s="3" t="s">
        <v>13</v>
      </c>
      <c r="F130" s="3" t="s">
        <v>13</v>
      </c>
      <c r="G130" s="3">
        <v>9.3000000000000007</v>
      </c>
      <c r="H130" s="3" t="s">
        <v>13</v>
      </c>
      <c r="I130" s="4">
        <v>9.3000000000000007</v>
      </c>
      <c r="K130" s="3" t="s">
        <v>13</v>
      </c>
      <c r="L130" s="3" t="s">
        <v>13</v>
      </c>
      <c r="M130" s="3" t="s">
        <v>13</v>
      </c>
      <c r="N130" s="3" t="s">
        <v>13</v>
      </c>
      <c r="O130" s="3" t="s">
        <v>13</v>
      </c>
      <c r="P130" s="3" t="s">
        <v>13</v>
      </c>
    </row>
    <row r="131" spans="1:16" x14ac:dyDescent="0.2">
      <c r="A131" s="1">
        <v>1998</v>
      </c>
      <c r="B131" s="3" t="s">
        <v>13</v>
      </c>
      <c r="C131" s="3" t="s">
        <v>13</v>
      </c>
      <c r="D131" s="3" t="s">
        <v>13</v>
      </c>
      <c r="E131" s="3" t="s">
        <v>13</v>
      </c>
      <c r="F131" s="3" t="s">
        <v>13</v>
      </c>
      <c r="G131" s="3">
        <v>12.2</v>
      </c>
      <c r="H131" s="3" t="s">
        <v>13</v>
      </c>
      <c r="I131" s="4">
        <v>12.2</v>
      </c>
      <c r="K131" s="3" t="s">
        <v>13</v>
      </c>
      <c r="L131" s="3" t="s">
        <v>13</v>
      </c>
      <c r="M131" s="3" t="s">
        <v>13</v>
      </c>
      <c r="N131" s="3" t="s">
        <v>13</v>
      </c>
      <c r="O131" s="3" t="s">
        <v>13</v>
      </c>
      <c r="P131" s="3" t="s">
        <v>13</v>
      </c>
    </row>
    <row r="132" spans="1:16" x14ac:dyDescent="0.2">
      <c r="A132" s="1">
        <v>1999</v>
      </c>
      <c r="B132" s="3" t="s">
        <v>13</v>
      </c>
      <c r="C132" s="3" t="s">
        <v>13</v>
      </c>
      <c r="D132" s="3" t="s">
        <v>13</v>
      </c>
      <c r="E132" s="3" t="s">
        <v>13</v>
      </c>
      <c r="F132" s="3" t="s">
        <v>13</v>
      </c>
      <c r="G132" s="3">
        <v>12.2</v>
      </c>
      <c r="H132" s="3" t="s">
        <v>13</v>
      </c>
      <c r="I132" s="4">
        <v>12.2</v>
      </c>
      <c r="K132" s="3" t="s">
        <v>13</v>
      </c>
      <c r="L132" s="3" t="s">
        <v>13</v>
      </c>
      <c r="M132" s="3" t="s">
        <v>13</v>
      </c>
      <c r="N132" s="3" t="s">
        <v>13</v>
      </c>
      <c r="O132" s="3" t="s">
        <v>13</v>
      </c>
      <c r="P132" s="3" t="s">
        <v>13</v>
      </c>
    </row>
    <row r="133" spans="1:16" x14ac:dyDescent="0.2">
      <c r="A133" s="1">
        <v>2000</v>
      </c>
      <c r="B133" s="3" t="s">
        <v>13</v>
      </c>
      <c r="C133" s="3" t="s">
        <v>13</v>
      </c>
      <c r="D133" s="3" t="s">
        <v>13</v>
      </c>
      <c r="E133" s="3" t="s">
        <v>13</v>
      </c>
      <c r="F133" s="3" t="s">
        <v>13</v>
      </c>
      <c r="G133" s="3">
        <v>11.5</v>
      </c>
      <c r="H133" s="3" t="s">
        <v>13</v>
      </c>
      <c r="I133" s="4">
        <v>11.5</v>
      </c>
      <c r="K133" s="3" t="s">
        <v>13</v>
      </c>
      <c r="L133" s="3" t="s">
        <v>13</v>
      </c>
      <c r="M133" s="3" t="s">
        <v>13</v>
      </c>
      <c r="N133" s="3" t="s">
        <v>13</v>
      </c>
      <c r="O133" s="3" t="s">
        <v>13</v>
      </c>
      <c r="P133" s="3" t="s">
        <v>13</v>
      </c>
    </row>
    <row r="134" spans="1:16" x14ac:dyDescent="0.2">
      <c r="A134" s="1">
        <v>2001</v>
      </c>
      <c r="B134" s="3" t="s">
        <v>13</v>
      </c>
      <c r="C134" s="3">
        <v>12.3</v>
      </c>
      <c r="D134" s="3" t="s">
        <v>13</v>
      </c>
      <c r="E134" s="3" t="s">
        <v>13</v>
      </c>
      <c r="F134" s="3" t="s">
        <v>13</v>
      </c>
      <c r="G134" s="3">
        <v>13</v>
      </c>
      <c r="H134" s="3" t="s">
        <v>13</v>
      </c>
      <c r="I134" s="4">
        <v>12.8</v>
      </c>
      <c r="K134" s="3" t="s">
        <v>13</v>
      </c>
      <c r="L134" s="3" t="s">
        <v>13</v>
      </c>
      <c r="M134" s="3" t="s">
        <v>13</v>
      </c>
      <c r="N134" s="3" t="s">
        <v>13</v>
      </c>
      <c r="O134" s="3" t="s">
        <v>13</v>
      </c>
      <c r="P134" s="3" t="s">
        <v>13</v>
      </c>
    </row>
    <row r="135" spans="1:16" x14ac:dyDescent="0.2">
      <c r="A135" s="1">
        <v>2002</v>
      </c>
      <c r="B135" s="3" t="s">
        <v>13</v>
      </c>
      <c r="C135" s="3" t="s">
        <v>13</v>
      </c>
      <c r="D135" s="3" t="s">
        <v>13</v>
      </c>
      <c r="E135" s="3">
        <v>11.7</v>
      </c>
      <c r="F135" s="3">
        <v>13.8</v>
      </c>
      <c r="G135" s="3">
        <v>15.3</v>
      </c>
      <c r="H135" s="3" t="s">
        <v>13</v>
      </c>
      <c r="I135" s="4">
        <v>13.4</v>
      </c>
      <c r="K135" s="3" t="s">
        <v>13</v>
      </c>
      <c r="L135" s="3" t="s">
        <v>13</v>
      </c>
      <c r="M135" s="3" t="s">
        <v>13</v>
      </c>
      <c r="N135" s="3" t="s">
        <v>13</v>
      </c>
      <c r="O135" s="3" t="s">
        <v>13</v>
      </c>
      <c r="P135" s="3" t="s">
        <v>13</v>
      </c>
    </row>
    <row r="136" spans="1:16" x14ac:dyDescent="0.2">
      <c r="A136" s="1">
        <v>2003</v>
      </c>
      <c r="B136" s="3" t="s">
        <v>13</v>
      </c>
      <c r="C136" s="3">
        <v>14.9</v>
      </c>
      <c r="D136" s="3" t="s">
        <v>13</v>
      </c>
      <c r="E136" s="3">
        <v>12.7</v>
      </c>
      <c r="F136" s="3">
        <v>12.1</v>
      </c>
      <c r="G136" s="3">
        <v>11.4</v>
      </c>
      <c r="H136" s="3" t="s">
        <v>13</v>
      </c>
      <c r="I136" s="4">
        <v>12.4</v>
      </c>
      <c r="K136" s="3" t="s">
        <v>13</v>
      </c>
      <c r="L136" s="3" t="s">
        <v>13</v>
      </c>
      <c r="M136" s="3" t="s">
        <v>13</v>
      </c>
      <c r="N136" s="3" t="s">
        <v>13</v>
      </c>
      <c r="O136" s="3" t="s">
        <v>13</v>
      </c>
      <c r="P136" s="3" t="s">
        <v>13</v>
      </c>
    </row>
    <row r="137" spans="1:16" x14ac:dyDescent="0.2">
      <c r="A137" s="1">
        <v>2004</v>
      </c>
      <c r="B137" s="3" t="s">
        <v>13</v>
      </c>
      <c r="C137" s="3" t="s">
        <v>13</v>
      </c>
      <c r="D137" s="3" t="s">
        <v>13</v>
      </c>
      <c r="E137" s="3">
        <v>12</v>
      </c>
      <c r="F137" s="3">
        <v>11.7</v>
      </c>
      <c r="G137" s="3">
        <v>13.1</v>
      </c>
      <c r="H137" s="3" t="s">
        <v>13</v>
      </c>
      <c r="I137" s="4">
        <v>12</v>
      </c>
      <c r="K137" s="3" t="s">
        <v>13</v>
      </c>
      <c r="L137" s="3" t="s">
        <v>13</v>
      </c>
      <c r="M137" s="3" t="s">
        <v>13</v>
      </c>
      <c r="N137" s="3" t="s">
        <v>13</v>
      </c>
      <c r="O137" s="3" t="s">
        <v>13</v>
      </c>
      <c r="P137" s="3" t="s">
        <v>13</v>
      </c>
    </row>
    <row r="138" spans="1:16" ht="12" customHeight="1" x14ac:dyDescent="0.2">
      <c r="A138" s="1">
        <v>2005</v>
      </c>
      <c r="B138" s="3" t="s">
        <v>13</v>
      </c>
      <c r="C138" s="3" t="s">
        <v>13</v>
      </c>
      <c r="D138" s="3" t="s">
        <v>13</v>
      </c>
      <c r="E138" s="3" t="s">
        <v>13</v>
      </c>
      <c r="F138" s="3" t="s">
        <v>13</v>
      </c>
      <c r="G138" s="3">
        <v>12.16185223135451</v>
      </c>
      <c r="H138" s="3" t="s">
        <v>13</v>
      </c>
      <c r="I138" s="4">
        <v>12.2</v>
      </c>
      <c r="J138" s="72"/>
      <c r="K138" s="3" t="s">
        <v>13</v>
      </c>
      <c r="L138" s="3" t="s">
        <v>13</v>
      </c>
      <c r="M138" s="3" t="s">
        <v>13</v>
      </c>
      <c r="N138" s="3" t="s">
        <v>13</v>
      </c>
      <c r="O138" s="3" t="s">
        <v>13</v>
      </c>
      <c r="P138" s="3" t="s">
        <v>13</v>
      </c>
    </row>
    <row r="139" spans="1:16" ht="12" customHeight="1" x14ac:dyDescent="0.2">
      <c r="A139" s="52">
        <v>2006</v>
      </c>
      <c r="B139" s="3" t="s">
        <v>13</v>
      </c>
      <c r="C139" s="3" t="s">
        <v>13</v>
      </c>
      <c r="D139" s="3" t="s">
        <v>13</v>
      </c>
      <c r="E139" s="3" t="s">
        <v>13</v>
      </c>
      <c r="F139" s="3" t="s">
        <v>13</v>
      </c>
      <c r="G139" s="3">
        <v>15.904476234425474</v>
      </c>
      <c r="H139" s="3" t="s">
        <v>13</v>
      </c>
      <c r="I139" s="4">
        <v>15.9</v>
      </c>
      <c r="J139" s="72"/>
      <c r="K139" s="3" t="s">
        <v>13</v>
      </c>
      <c r="L139" s="3" t="s">
        <v>13</v>
      </c>
      <c r="M139" s="3" t="s">
        <v>13</v>
      </c>
      <c r="N139" s="3" t="s">
        <v>13</v>
      </c>
      <c r="O139" s="3" t="s">
        <v>13</v>
      </c>
      <c r="P139" s="3" t="s">
        <v>13</v>
      </c>
    </row>
    <row r="140" spans="1:16" ht="12" customHeight="1" x14ac:dyDescent="0.2">
      <c r="A140" s="1">
        <v>2007</v>
      </c>
      <c r="B140" s="3">
        <v>12.52807486631016</v>
      </c>
      <c r="C140" s="3" t="s">
        <v>13</v>
      </c>
      <c r="D140" s="3" t="s">
        <v>13</v>
      </c>
      <c r="E140" s="3" t="s">
        <v>13</v>
      </c>
      <c r="F140" s="3">
        <v>15.818625189481315</v>
      </c>
      <c r="G140" s="3">
        <v>12.851282051282052</v>
      </c>
      <c r="H140" s="3" t="s">
        <v>13</v>
      </c>
      <c r="I140" s="4">
        <v>15.6</v>
      </c>
      <c r="J140" s="72"/>
      <c r="K140" s="3" t="s">
        <v>13</v>
      </c>
      <c r="L140" s="3" t="s">
        <v>13</v>
      </c>
      <c r="M140" s="3" t="s">
        <v>13</v>
      </c>
      <c r="N140" s="3" t="s">
        <v>13</v>
      </c>
      <c r="O140" s="3" t="s">
        <v>13</v>
      </c>
      <c r="P140" s="3" t="s">
        <v>13</v>
      </c>
    </row>
    <row r="141" spans="1:16" ht="12" customHeight="1" x14ac:dyDescent="0.2">
      <c r="A141" s="52">
        <v>2008</v>
      </c>
      <c r="B141" s="3" t="s">
        <v>13</v>
      </c>
      <c r="C141" s="3" t="s">
        <v>13</v>
      </c>
      <c r="D141" s="3" t="s">
        <v>13</v>
      </c>
      <c r="E141" s="3" t="s">
        <v>13</v>
      </c>
      <c r="F141" s="3" t="s">
        <v>13</v>
      </c>
      <c r="G141" s="3" t="s">
        <v>13</v>
      </c>
      <c r="H141" s="3" t="s">
        <v>13</v>
      </c>
      <c r="I141" s="4" t="s">
        <v>13</v>
      </c>
      <c r="J141" s="72"/>
      <c r="K141" s="3" t="s">
        <v>13</v>
      </c>
      <c r="L141" s="3" t="s">
        <v>13</v>
      </c>
      <c r="M141" s="3" t="s">
        <v>13</v>
      </c>
      <c r="N141" s="3" t="s">
        <v>13</v>
      </c>
      <c r="O141" s="3" t="s">
        <v>13</v>
      </c>
      <c r="P141" s="3" t="s">
        <v>13</v>
      </c>
    </row>
    <row r="142" spans="1:16" ht="12" customHeight="1" x14ac:dyDescent="0.2">
      <c r="A142" s="52">
        <v>2009</v>
      </c>
      <c r="B142" s="3" t="s">
        <v>13</v>
      </c>
      <c r="C142" s="3" t="s">
        <v>13</v>
      </c>
      <c r="D142" s="3" t="s">
        <v>13</v>
      </c>
      <c r="E142" s="3" t="s">
        <v>13</v>
      </c>
      <c r="F142" s="3" t="s">
        <v>13</v>
      </c>
      <c r="G142" s="3" t="s">
        <v>13</v>
      </c>
      <c r="H142" s="3" t="s">
        <v>13</v>
      </c>
      <c r="I142" s="4" t="s">
        <v>13</v>
      </c>
      <c r="J142" s="72"/>
      <c r="K142" s="3" t="s">
        <v>13</v>
      </c>
      <c r="L142" s="3" t="s">
        <v>13</v>
      </c>
      <c r="M142" s="3" t="s">
        <v>13</v>
      </c>
      <c r="N142" s="3" t="s">
        <v>13</v>
      </c>
      <c r="O142" s="3" t="s">
        <v>13</v>
      </c>
      <c r="P142" s="3" t="s">
        <v>13</v>
      </c>
    </row>
    <row r="143" spans="1:16" ht="12" customHeight="1" x14ac:dyDescent="0.2">
      <c r="A143" s="52">
        <v>2010</v>
      </c>
      <c r="B143" s="3" t="s">
        <v>13</v>
      </c>
      <c r="C143" s="3" t="s">
        <v>13</v>
      </c>
      <c r="D143" s="3" t="s">
        <v>13</v>
      </c>
      <c r="E143" s="3">
        <v>15.794903861184931</v>
      </c>
      <c r="F143" s="3">
        <v>14.590129449838187</v>
      </c>
      <c r="G143" s="3" t="s">
        <v>13</v>
      </c>
      <c r="H143" s="3" t="s">
        <v>13</v>
      </c>
      <c r="I143" s="4">
        <v>15.202910073944501</v>
      </c>
      <c r="J143" s="72"/>
      <c r="K143" s="3" t="s">
        <v>13</v>
      </c>
      <c r="L143" s="3" t="s">
        <v>13</v>
      </c>
      <c r="M143" s="3" t="s">
        <v>13</v>
      </c>
      <c r="N143" s="3" t="s">
        <v>13</v>
      </c>
      <c r="O143" s="3" t="s">
        <v>13</v>
      </c>
      <c r="P143" s="3" t="s">
        <v>13</v>
      </c>
    </row>
    <row r="144" spans="1:16" ht="12" customHeight="1" x14ac:dyDescent="0.2">
      <c r="A144" s="52">
        <v>2011</v>
      </c>
      <c r="B144" s="3" t="s">
        <v>13</v>
      </c>
      <c r="C144" s="3" t="s">
        <v>13</v>
      </c>
      <c r="D144" s="3" t="s">
        <v>13</v>
      </c>
      <c r="E144" s="3">
        <v>14.330139909888546</v>
      </c>
      <c r="F144" s="3">
        <v>14.748170663064281</v>
      </c>
      <c r="G144" s="3">
        <v>12.454347826086957</v>
      </c>
      <c r="H144" s="3" t="s">
        <v>13</v>
      </c>
      <c r="I144" s="4">
        <v>14.497112767418789</v>
      </c>
      <c r="J144" s="72"/>
      <c r="K144" s="3" t="s">
        <v>13</v>
      </c>
      <c r="L144" s="3" t="s">
        <v>13</v>
      </c>
      <c r="M144" s="3" t="s">
        <v>13</v>
      </c>
      <c r="N144" s="3" t="s">
        <v>13</v>
      </c>
      <c r="O144" s="3" t="s">
        <v>13</v>
      </c>
      <c r="P144" s="3" t="s">
        <v>13</v>
      </c>
    </row>
    <row r="145" spans="1:16" ht="12" customHeight="1" x14ac:dyDescent="0.2">
      <c r="A145" s="52">
        <v>2012</v>
      </c>
      <c r="B145" s="3" t="s">
        <v>13</v>
      </c>
      <c r="C145" s="3" t="s">
        <v>13</v>
      </c>
      <c r="D145" s="3" t="s">
        <v>13</v>
      </c>
      <c r="E145" s="3">
        <v>11.3</v>
      </c>
      <c r="F145" s="3">
        <v>12.1</v>
      </c>
      <c r="G145" s="3">
        <v>12.2</v>
      </c>
      <c r="H145" s="3" t="s">
        <v>13</v>
      </c>
      <c r="I145" s="4">
        <v>11.6</v>
      </c>
      <c r="J145" s="72"/>
      <c r="K145" s="3" t="s">
        <v>13</v>
      </c>
      <c r="L145" s="3" t="s">
        <v>13</v>
      </c>
      <c r="M145" s="3" t="s">
        <v>13</v>
      </c>
      <c r="N145" s="3" t="s">
        <v>13</v>
      </c>
      <c r="O145" s="3" t="s">
        <v>13</v>
      </c>
      <c r="P145" s="3" t="s">
        <v>13</v>
      </c>
    </row>
    <row r="146" spans="1:16" ht="12" customHeight="1" x14ac:dyDescent="0.2">
      <c r="A146" s="52">
        <v>2013</v>
      </c>
      <c r="B146" s="3" t="s">
        <v>13</v>
      </c>
      <c r="C146" s="3">
        <v>12.2</v>
      </c>
      <c r="D146" s="3">
        <v>13.4</v>
      </c>
      <c r="E146" s="3">
        <v>13.3</v>
      </c>
      <c r="F146" s="3">
        <v>12.9</v>
      </c>
      <c r="G146" s="3">
        <v>12.8</v>
      </c>
      <c r="H146" s="3" t="s">
        <v>13</v>
      </c>
      <c r="I146" s="4">
        <v>13.2</v>
      </c>
      <c r="J146" s="72"/>
      <c r="K146" s="3" t="s">
        <v>13</v>
      </c>
      <c r="L146" s="3" t="s">
        <v>13</v>
      </c>
      <c r="M146" s="3" t="s">
        <v>13</v>
      </c>
      <c r="N146" s="3" t="s">
        <v>13</v>
      </c>
      <c r="O146" s="3" t="s">
        <v>13</v>
      </c>
      <c r="P146" s="3" t="s">
        <v>13</v>
      </c>
    </row>
    <row r="147" spans="1:16" ht="12" customHeight="1" x14ac:dyDescent="0.2">
      <c r="A147" s="52">
        <v>2014</v>
      </c>
      <c r="B147" s="3" t="s">
        <v>13</v>
      </c>
      <c r="C147" s="3" t="s">
        <v>13</v>
      </c>
      <c r="D147" s="3">
        <v>14.25201072386059</v>
      </c>
      <c r="E147" s="3">
        <v>13.791036586704124</v>
      </c>
      <c r="F147" s="3">
        <v>14.669876733436055</v>
      </c>
      <c r="G147" s="3">
        <v>14.361233480176212</v>
      </c>
      <c r="H147" s="3" t="s">
        <v>13</v>
      </c>
      <c r="I147" s="4">
        <v>14</v>
      </c>
      <c r="J147" s="72"/>
      <c r="K147" s="3" t="s">
        <v>13</v>
      </c>
      <c r="L147" s="3" t="s">
        <v>13</v>
      </c>
      <c r="M147" s="3" t="s">
        <v>13</v>
      </c>
      <c r="N147" s="3" t="s">
        <v>13</v>
      </c>
      <c r="O147" s="3" t="s">
        <v>13</v>
      </c>
      <c r="P147" s="3" t="s">
        <v>13</v>
      </c>
    </row>
    <row r="148" spans="1:16" ht="12" customHeight="1" x14ac:dyDescent="0.2">
      <c r="A148" s="52">
        <v>2015</v>
      </c>
      <c r="B148" s="3" t="s">
        <v>13</v>
      </c>
      <c r="C148" s="3">
        <v>10.271491569390403</v>
      </c>
      <c r="D148" s="3">
        <v>10.979408893228012</v>
      </c>
      <c r="E148" s="3">
        <v>10.634469696969697</v>
      </c>
      <c r="F148" s="3">
        <v>11.856029106029107</v>
      </c>
      <c r="G148" s="3">
        <v>12.070158102766799</v>
      </c>
      <c r="H148" s="3" t="s">
        <v>13</v>
      </c>
      <c r="I148" s="4">
        <v>10.6</v>
      </c>
      <c r="J148" s="72"/>
      <c r="K148" s="3" t="s">
        <v>13</v>
      </c>
      <c r="L148" s="3" t="s">
        <v>13</v>
      </c>
      <c r="M148" s="3" t="s">
        <v>13</v>
      </c>
      <c r="N148" s="3" t="s">
        <v>13</v>
      </c>
      <c r="O148" s="3" t="s">
        <v>13</v>
      </c>
      <c r="P148" s="3" t="s">
        <v>13</v>
      </c>
    </row>
    <row r="149" spans="1:16" ht="12" customHeight="1" x14ac:dyDescent="0.2">
      <c r="A149" s="52">
        <v>2016</v>
      </c>
      <c r="B149" s="3" t="s">
        <v>13</v>
      </c>
      <c r="C149" s="3" t="s">
        <v>13</v>
      </c>
      <c r="D149" s="3">
        <v>10.500903977501004</v>
      </c>
      <c r="E149" s="3" t="s">
        <v>13</v>
      </c>
      <c r="F149" s="3">
        <v>11.209893048128341</v>
      </c>
      <c r="G149" s="3">
        <v>12.103410341034104</v>
      </c>
      <c r="H149" s="3" t="s">
        <v>13</v>
      </c>
      <c r="I149" s="4">
        <v>10.8</v>
      </c>
      <c r="J149" s="72"/>
      <c r="K149" s="3" t="s">
        <v>13</v>
      </c>
      <c r="L149" s="3" t="s">
        <v>13</v>
      </c>
      <c r="M149" s="3" t="s">
        <v>13</v>
      </c>
      <c r="N149" s="3" t="s">
        <v>13</v>
      </c>
      <c r="O149" s="3" t="s">
        <v>13</v>
      </c>
      <c r="P149" s="3" t="s">
        <v>13</v>
      </c>
    </row>
    <row r="150" spans="1:16" ht="12" customHeight="1" x14ac:dyDescent="0.2">
      <c r="A150" s="52">
        <v>2017</v>
      </c>
      <c r="B150" s="3" t="s">
        <v>13</v>
      </c>
      <c r="C150" s="3" t="s">
        <v>13</v>
      </c>
      <c r="D150" s="3" t="s">
        <v>13</v>
      </c>
      <c r="E150" s="3" t="s">
        <v>13</v>
      </c>
      <c r="F150" s="3" t="s">
        <v>13</v>
      </c>
      <c r="G150" s="3">
        <v>10.511111111111111</v>
      </c>
      <c r="H150" s="3" t="s">
        <v>13</v>
      </c>
      <c r="I150" s="4">
        <v>10.511111111111111</v>
      </c>
      <c r="J150" s="72"/>
      <c r="K150" s="3" t="s">
        <v>13</v>
      </c>
      <c r="L150" s="3" t="s">
        <v>13</v>
      </c>
      <c r="M150" s="3" t="s">
        <v>13</v>
      </c>
      <c r="N150" s="3" t="s">
        <v>13</v>
      </c>
      <c r="O150" s="3" t="s">
        <v>13</v>
      </c>
      <c r="P150" s="3" t="s">
        <v>13</v>
      </c>
    </row>
    <row r="151" spans="1:16" ht="12" customHeight="1" x14ac:dyDescent="0.2">
      <c r="A151" s="52">
        <v>2018</v>
      </c>
      <c r="B151" s="3" t="s">
        <v>13</v>
      </c>
      <c r="C151" s="3" t="s">
        <v>13</v>
      </c>
      <c r="D151" s="3" t="s">
        <v>13</v>
      </c>
      <c r="E151" s="3">
        <v>12.627199473770762</v>
      </c>
      <c r="F151" s="3">
        <v>10.316896301667875</v>
      </c>
      <c r="G151" s="3">
        <v>10</v>
      </c>
      <c r="H151" s="3" t="s">
        <v>13</v>
      </c>
      <c r="I151" s="4">
        <v>11.638422898303478</v>
      </c>
      <c r="J151" s="72"/>
      <c r="K151" s="3" t="s">
        <v>13</v>
      </c>
      <c r="L151" s="3" t="s">
        <v>13</v>
      </c>
      <c r="M151" s="3" t="s">
        <v>13</v>
      </c>
      <c r="N151" s="3" t="s">
        <v>13</v>
      </c>
      <c r="O151" s="3" t="s">
        <v>13</v>
      </c>
      <c r="P151" s="3" t="s">
        <v>13</v>
      </c>
    </row>
    <row r="152" spans="1:16" ht="12" customHeight="1" x14ac:dyDescent="0.2">
      <c r="A152" s="52">
        <v>2019</v>
      </c>
      <c r="B152" s="3" t="s">
        <v>13</v>
      </c>
      <c r="C152" s="3" t="s">
        <v>13</v>
      </c>
      <c r="D152" s="3">
        <v>8.2320580843339854</v>
      </c>
      <c r="E152" s="3">
        <v>8.7439530062197655</v>
      </c>
      <c r="F152" s="3">
        <v>10.657163221667854</v>
      </c>
      <c r="G152" s="3" t="s">
        <v>13</v>
      </c>
      <c r="H152" s="3" t="s">
        <v>13</v>
      </c>
      <c r="I152" s="4">
        <v>9.1248787846137276</v>
      </c>
      <c r="J152" s="72"/>
      <c r="K152" s="3" t="s">
        <v>13</v>
      </c>
      <c r="L152" s="3" t="s">
        <v>13</v>
      </c>
      <c r="M152" s="3" t="s">
        <v>13</v>
      </c>
      <c r="N152" s="3" t="s">
        <v>13</v>
      </c>
      <c r="O152" s="3" t="s">
        <v>13</v>
      </c>
      <c r="P152" s="3" t="s">
        <v>13</v>
      </c>
    </row>
    <row r="153" spans="1:16" ht="12" customHeight="1" x14ac:dyDescent="0.2">
      <c r="A153" s="52">
        <v>2020</v>
      </c>
      <c r="B153" s="3" t="s">
        <v>13</v>
      </c>
      <c r="C153" s="3" t="s">
        <v>13</v>
      </c>
      <c r="D153" s="3" t="s">
        <v>13</v>
      </c>
      <c r="E153" s="3" t="s">
        <v>13</v>
      </c>
      <c r="F153" s="3">
        <v>13.587507730364873</v>
      </c>
      <c r="G153" s="3">
        <v>10.327586206896552</v>
      </c>
      <c r="H153" s="3" t="s">
        <v>13</v>
      </c>
      <c r="I153" s="4">
        <v>13.178474851270957</v>
      </c>
      <c r="J153" s="72"/>
      <c r="K153" s="3" t="s">
        <v>13</v>
      </c>
      <c r="L153" s="3" t="s">
        <v>13</v>
      </c>
      <c r="M153" s="3" t="s">
        <v>13</v>
      </c>
      <c r="N153" s="3" t="s">
        <v>13</v>
      </c>
      <c r="O153" s="3" t="s">
        <v>13</v>
      </c>
      <c r="P153" s="3" t="s">
        <v>13</v>
      </c>
    </row>
    <row r="154" spans="1:16" ht="12" customHeight="1" x14ac:dyDescent="0.2">
      <c r="A154" s="52">
        <v>2021</v>
      </c>
      <c r="B154" s="3" t="s">
        <v>13</v>
      </c>
      <c r="C154" s="3" t="s">
        <v>13</v>
      </c>
      <c r="D154" s="3" t="s">
        <v>13</v>
      </c>
      <c r="E154" s="3" t="s">
        <v>13</v>
      </c>
      <c r="F154" s="3">
        <v>11.443817876000001</v>
      </c>
      <c r="G154" s="3">
        <v>10.702201257800001</v>
      </c>
      <c r="H154" s="3" t="s">
        <v>13</v>
      </c>
      <c r="I154" s="4">
        <v>11.4121799888</v>
      </c>
      <c r="J154" s="72"/>
      <c r="K154" s="3" t="s">
        <v>13</v>
      </c>
      <c r="L154" s="3" t="s">
        <v>13</v>
      </c>
      <c r="M154" s="3" t="s">
        <v>13</v>
      </c>
      <c r="N154" s="3" t="s">
        <v>13</v>
      </c>
      <c r="O154" s="3" t="s">
        <v>13</v>
      </c>
      <c r="P154" s="3" t="s">
        <v>13</v>
      </c>
    </row>
    <row r="155" spans="1:16" ht="12" customHeight="1" x14ac:dyDescent="0.2">
      <c r="A155" s="52">
        <v>2022</v>
      </c>
      <c r="B155" s="3" t="s">
        <v>13</v>
      </c>
      <c r="C155" s="3" t="s">
        <v>13</v>
      </c>
      <c r="D155" s="3" t="s">
        <v>13</v>
      </c>
      <c r="E155" s="3">
        <v>10.3735358537</v>
      </c>
      <c r="F155" s="3">
        <v>11.082422042999999</v>
      </c>
      <c r="G155" s="3" t="s">
        <v>13</v>
      </c>
      <c r="H155" s="3" t="s">
        <v>13</v>
      </c>
      <c r="I155" s="4">
        <v>10.738762291600001</v>
      </c>
      <c r="J155" s="72"/>
      <c r="K155" s="3" t="s">
        <v>13</v>
      </c>
      <c r="L155" s="3" t="s">
        <v>13</v>
      </c>
      <c r="M155" s="3" t="s">
        <v>13</v>
      </c>
      <c r="N155" s="3" t="s">
        <v>13</v>
      </c>
      <c r="O155" s="3" t="s">
        <v>13</v>
      </c>
      <c r="P155" s="3" t="s">
        <v>13</v>
      </c>
    </row>
    <row r="156" spans="1:16" ht="12" customHeight="1" x14ac:dyDescent="0.2">
      <c r="A156" s="52">
        <v>2023</v>
      </c>
      <c r="B156" s="3" t="s">
        <v>13</v>
      </c>
      <c r="C156" s="3" t="s">
        <v>13</v>
      </c>
      <c r="D156" s="3" t="s">
        <v>13</v>
      </c>
      <c r="E156" s="3" t="s">
        <v>13</v>
      </c>
      <c r="F156" s="3" t="s">
        <v>13</v>
      </c>
      <c r="G156" s="3" t="s">
        <v>13</v>
      </c>
      <c r="H156" s="3" t="s">
        <v>13</v>
      </c>
      <c r="I156" s="4" t="s">
        <v>13</v>
      </c>
      <c r="J156" s="72"/>
      <c r="K156" s="3" t="s">
        <v>13</v>
      </c>
      <c r="L156" s="3" t="s">
        <v>13</v>
      </c>
      <c r="M156" s="3" t="s">
        <v>13</v>
      </c>
      <c r="N156" s="3" t="s">
        <v>13</v>
      </c>
      <c r="O156" s="3" t="s">
        <v>13</v>
      </c>
      <c r="P156" s="3" t="s">
        <v>13</v>
      </c>
    </row>
    <row r="157" spans="1:16" ht="12" customHeight="1" x14ac:dyDescent="0.2">
      <c r="A157" s="52">
        <v>2024</v>
      </c>
      <c r="B157" s="3" t="s">
        <v>13</v>
      </c>
      <c r="C157" s="3" t="s">
        <v>13</v>
      </c>
      <c r="D157" s="3" t="s">
        <v>13</v>
      </c>
      <c r="E157" s="3" t="s">
        <v>13</v>
      </c>
      <c r="F157" s="3" t="s">
        <v>13</v>
      </c>
      <c r="G157" s="3" t="s">
        <v>13</v>
      </c>
      <c r="H157" s="3" t="s">
        <v>13</v>
      </c>
      <c r="I157" s="4" t="s">
        <v>13</v>
      </c>
      <c r="J157" s="72"/>
      <c r="K157" s="3" t="s">
        <v>13</v>
      </c>
      <c r="L157" s="3" t="s">
        <v>13</v>
      </c>
      <c r="M157" s="3" t="s">
        <v>13</v>
      </c>
      <c r="N157" s="3" t="s">
        <v>13</v>
      </c>
      <c r="O157" s="3" t="s">
        <v>13</v>
      </c>
      <c r="P157" s="3" t="s">
        <v>13</v>
      </c>
    </row>
    <row r="158" spans="1:16" ht="12" customHeight="1" x14ac:dyDescent="0.2">
      <c r="A158" s="52">
        <v>2025</v>
      </c>
      <c r="B158" s="3" t="s">
        <v>13</v>
      </c>
      <c r="C158" s="3" t="s">
        <v>13</v>
      </c>
      <c r="D158" s="3" t="s">
        <v>13</v>
      </c>
      <c r="E158" s="3" t="s">
        <v>13</v>
      </c>
      <c r="F158" s="3" t="s">
        <v>13</v>
      </c>
      <c r="G158" s="3" t="s">
        <v>13</v>
      </c>
      <c r="H158" s="3" t="s">
        <v>13</v>
      </c>
      <c r="I158" s="4" t="s">
        <v>13</v>
      </c>
      <c r="J158" s="72"/>
      <c r="K158" s="3" t="s">
        <v>13</v>
      </c>
      <c r="L158" s="3" t="s">
        <v>13</v>
      </c>
      <c r="M158" s="3" t="s">
        <v>13</v>
      </c>
      <c r="N158" s="3" t="s">
        <v>13</v>
      </c>
      <c r="O158" s="3" t="s">
        <v>13</v>
      </c>
      <c r="P158" s="3" t="s">
        <v>13</v>
      </c>
    </row>
    <row r="160" spans="1:16" x14ac:dyDescent="0.2">
      <c r="A160" s="33" t="s">
        <v>18</v>
      </c>
    </row>
    <row r="161" spans="1:16" x14ac:dyDescent="0.2">
      <c r="A161" s="1">
        <v>1976</v>
      </c>
      <c r="B161" s="3">
        <v>8.4696728681098286</v>
      </c>
      <c r="C161" s="3">
        <v>9.1099559513096189</v>
      </c>
      <c r="D161" s="3">
        <v>9.2578100146338365</v>
      </c>
      <c r="E161" s="3">
        <v>10.065679708612384</v>
      </c>
      <c r="F161" s="3">
        <v>11.89078706528371</v>
      </c>
      <c r="G161" s="3">
        <v>11.584036029129935</v>
      </c>
      <c r="H161" s="3" t="s">
        <v>13</v>
      </c>
      <c r="I161" s="4">
        <v>9.4789663678914273</v>
      </c>
      <c r="K161" s="3">
        <v>4.2244980243528749</v>
      </c>
      <c r="L161" s="3">
        <v>4.9780473585074896</v>
      </c>
      <c r="M161" s="3">
        <v>6.0934512182584557</v>
      </c>
      <c r="N161" s="3">
        <v>6.8815436241610737</v>
      </c>
      <c r="O161" s="3">
        <v>7.5696757230499561</v>
      </c>
      <c r="P161" s="3">
        <v>4.9875309324171733</v>
      </c>
    </row>
    <row r="162" spans="1:16" x14ac:dyDescent="0.2">
      <c r="A162" s="1">
        <v>1977</v>
      </c>
      <c r="B162" s="3">
        <v>8.5188858206267266</v>
      </c>
      <c r="C162" s="3">
        <v>8.1603884391123795</v>
      </c>
      <c r="D162" s="3">
        <v>8.6771878458956682</v>
      </c>
      <c r="E162" s="3">
        <v>10.129333420382581</v>
      </c>
      <c r="F162" s="3">
        <v>12.154358936375083</v>
      </c>
      <c r="G162" s="3">
        <v>14.286327845382964</v>
      </c>
      <c r="H162" s="3" t="s">
        <v>13</v>
      </c>
      <c r="I162" s="4">
        <v>9.3763312522952624</v>
      </c>
      <c r="K162" s="3">
        <v>4.5066666666666668</v>
      </c>
      <c r="L162" s="3">
        <v>5.7305389221556888</v>
      </c>
      <c r="M162" s="3">
        <v>7.4149855907780982</v>
      </c>
      <c r="N162" s="3">
        <v>8.4285714285714288</v>
      </c>
      <c r="O162" s="3">
        <v>11.594594594594595</v>
      </c>
      <c r="P162" s="3">
        <v>6.7304038004750595</v>
      </c>
    </row>
    <row r="163" spans="1:16" x14ac:dyDescent="0.2">
      <c r="A163" s="1">
        <v>1978</v>
      </c>
      <c r="B163" s="3">
        <v>8.2590273020843519</v>
      </c>
      <c r="C163" s="3">
        <v>8.8141060903732811</v>
      </c>
      <c r="D163" s="3">
        <v>9.1411630016848839</v>
      </c>
      <c r="E163" s="3">
        <v>9.1287275540797577</v>
      </c>
      <c r="F163" s="3">
        <v>7.9943443835378059</v>
      </c>
      <c r="G163" s="3">
        <v>9.8317745657718945</v>
      </c>
      <c r="H163" s="3" t="s">
        <v>13</v>
      </c>
      <c r="I163" s="4">
        <v>8.9290835746531947</v>
      </c>
      <c r="K163" s="3">
        <v>4.28</v>
      </c>
      <c r="L163" s="3">
        <v>4.5738840430990253</v>
      </c>
      <c r="M163" s="3">
        <v>7.1391454965357966</v>
      </c>
      <c r="N163" s="3">
        <v>5.1650943396226419</v>
      </c>
      <c r="O163" s="3">
        <v>4.5138888888888893</v>
      </c>
      <c r="P163" s="3">
        <v>5.2109305760709006</v>
      </c>
    </row>
    <row r="164" spans="1:16" x14ac:dyDescent="0.2">
      <c r="A164" s="1">
        <v>1979</v>
      </c>
      <c r="B164" s="3">
        <v>8.6388888888888893</v>
      </c>
      <c r="C164" s="3">
        <v>10.163371627037137</v>
      </c>
      <c r="D164" s="3">
        <v>11.850174379140041</v>
      </c>
      <c r="E164" s="3">
        <v>13.931239536830358</v>
      </c>
      <c r="F164" s="3">
        <v>12.82929252782194</v>
      </c>
      <c r="G164" s="3">
        <v>10.167387473970848</v>
      </c>
      <c r="H164" s="3" t="s">
        <v>13</v>
      </c>
      <c r="I164" s="4">
        <v>11.98676750681615</v>
      </c>
      <c r="K164" s="3">
        <v>4.746031746031746</v>
      </c>
      <c r="L164" s="3">
        <v>5.3525041276829937</v>
      </c>
      <c r="M164" s="3">
        <v>8.145797227036395</v>
      </c>
      <c r="N164" s="3">
        <v>6.7850589777195278</v>
      </c>
      <c r="O164" s="3">
        <v>7.0226244343891402</v>
      </c>
      <c r="P164" s="3">
        <v>6.8271382172500905</v>
      </c>
    </row>
    <row r="165" spans="1:16" x14ac:dyDescent="0.2">
      <c r="A165" s="1">
        <v>1980</v>
      </c>
      <c r="B165" s="3" t="s">
        <v>13</v>
      </c>
      <c r="C165" s="3">
        <v>8.259035424442466</v>
      </c>
      <c r="D165" s="3">
        <v>0</v>
      </c>
      <c r="E165" s="3">
        <v>10.134139689521122</v>
      </c>
      <c r="F165" s="3">
        <v>11.803532366523536</v>
      </c>
      <c r="G165" s="3">
        <v>12.694646779974564</v>
      </c>
      <c r="H165" s="3" t="s">
        <v>13</v>
      </c>
      <c r="I165" s="4">
        <v>9.6694085315755185</v>
      </c>
      <c r="K165" s="3">
        <v>5.3660130718954244</v>
      </c>
      <c r="L165" s="3" t="s">
        <v>13</v>
      </c>
      <c r="M165" s="3">
        <v>6.8853545394300859</v>
      </c>
      <c r="N165" s="3">
        <v>6.8324022346368718</v>
      </c>
      <c r="O165" s="3">
        <v>11.066666666666666</v>
      </c>
      <c r="P165" s="3">
        <v>6.9866392600205547</v>
      </c>
    </row>
    <row r="166" spans="1:16" x14ac:dyDescent="0.2">
      <c r="A166" s="1">
        <v>1981</v>
      </c>
      <c r="B166" s="3" t="s">
        <v>13</v>
      </c>
      <c r="C166" s="3">
        <v>8.6078102587931067</v>
      </c>
      <c r="D166" s="3">
        <v>9.8320341966306266</v>
      </c>
      <c r="E166" s="3">
        <v>11.286948016814417</v>
      </c>
      <c r="F166" s="3">
        <v>11.266104465413479</v>
      </c>
      <c r="G166" s="3">
        <v>9.8896052975516255</v>
      </c>
      <c r="H166" s="3" t="s">
        <v>13</v>
      </c>
      <c r="I166" s="4">
        <v>10.424771147016157</v>
      </c>
      <c r="K166" s="3">
        <v>4</v>
      </c>
      <c r="L166" s="3">
        <v>6.6766917293233083</v>
      </c>
      <c r="M166" s="3">
        <v>7.0466582597730136</v>
      </c>
      <c r="N166" s="3">
        <v>5.6340425531914891</v>
      </c>
      <c r="O166" s="3">
        <v>10.170212765957446</v>
      </c>
      <c r="P166" s="3">
        <v>6.3583743842364528</v>
      </c>
    </row>
    <row r="167" spans="1:16" x14ac:dyDescent="0.2">
      <c r="A167" s="1">
        <v>1982</v>
      </c>
      <c r="B167" s="3">
        <v>7.5237099023709906</v>
      </c>
      <c r="C167" s="3">
        <v>8.9667027077302262</v>
      </c>
      <c r="D167" s="3">
        <v>10.074680325226549</v>
      </c>
      <c r="E167" s="3">
        <v>10.417644999730735</v>
      </c>
      <c r="F167" s="3">
        <v>10.957742849780985</v>
      </c>
      <c r="G167" s="3">
        <v>11.233580764886236</v>
      </c>
      <c r="H167" s="3" t="s">
        <v>13</v>
      </c>
      <c r="I167" s="4">
        <v>9.8525594386732021</v>
      </c>
      <c r="K167" s="3">
        <v>4.3630136986301373</v>
      </c>
      <c r="L167" s="3">
        <v>5.574349442379182</v>
      </c>
      <c r="M167" s="3">
        <v>6.5781210433021018</v>
      </c>
      <c r="N167" s="3">
        <v>7.1775362318840576</v>
      </c>
      <c r="O167" s="3">
        <v>7.8817733990147785</v>
      </c>
      <c r="P167" s="3">
        <v>6.2280947380702365</v>
      </c>
    </row>
    <row r="168" spans="1:16" x14ac:dyDescent="0.2">
      <c r="A168" s="1">
        <v>1983</v>
      </c>
      <c r="B168" s="3">
        <v>6.0812581913499342</v>
      </c>
      <c r="C168" s="3">
        <v>6.3338318875261743</v>
      </c>
      <c r="D168" s="3">
        <v>6.8502039302929179</v>
      </c>
      <c r="E168" s="3">
        <v>7.4927593574424307</v>
      </c>
      <c r="F168" s="3">
        <v>8.5025436408977555</v>
      </c>
      <c r="G168" s="3">
        <v>8.3256616800920593</v>
      </c>
      <c r="H168" s="3" t="s">
        <v>13</v>
      </c>
      <c r="I168" s="4">
        <v>7.140937629133953</v>
      </c>
      <c r="K168" s="3">
        <v>5.4918032786885247</v>
      </c>
      <c r="L168" s="3">
        <v>3.7531486146095716</v>
      </c>
      <c r="M168" s="3">
        <v>4.6439276485788117</v>
      </c>
      <c r="N168" s="3">
        <v>5.0611620795107033</v>
      </c>
      <c r="O168" s="3">
        <v>4.32</v>
      </c>
      <c r="P168" s="3">
        <v>4.6156741957563314</v>
      </c>
    </row>
    <row r="169" spans="1:16" x14ac:dyDescent="0.2">
      <c r="A169" s="1">
        <v>1984</v>
      </c>
      <c r="B169" s="3" t="s">
        <v>13</v>
      </c>
      <c r="C169" s="3">
        <v>7.9515518546555644</v>
      </c>
      <c r="D169" s="3">
        <v>8.5026286924618937</v>
      </c>
      <c r="E169" s="3">
        <v>9.248586463639926</v>
      </c>
      <c r="F169" s="3">
        <v>8.7825738180576884</v>
      </c>
      <c r="G169" s="3">
        <v>8.6259801053247518</v>
      </c>
      <c r="H169" s="3" t="s">
        <v>13</v>
      </c>
      <c r="I169" s="4">
        <v>8.9159469904811885</v>
      </c>
      <c r="K169" s="3" t="s">
        <v>13</v>
      </c>
      <c r="L169" s="3">
        <v>6.8625503355704698</v>
      </c>
      <c r="M169" s="3">
        <v>7.8923906530856804</v>
      </c>
      <c r="N169" s="3">
        <v>7.6406926406926408</v>
      </c>
      <c r="O169" s="3">
        <v>8.6842105263157894</v>
      </c>
      <c r="P169" s="3">
        <v>7.5760557605576055</v>
      </c>
    </row>
    <row r="170" spans="1:16" x14ac:dyDescent="0.2">
      <c r="A170" s="1">
        <v>1985</v>
      </c>
      <c r="B170" s="3" t="s">
        <v>13</v>
      </c>
      <c r="C170" s="3">
        <v>10.925158685411855</v>
      </c>
      <c r="D170" s="3">
        <v>11.793029533185138</v>
      </c>
      <c r="E170" s="3">
        <v>14.185557176523398</v>
      </c>
      <c r="F170" s="3">
        <v>12.913026052104209</v>
      </c>
      <c r="G170" s="3">
        <v>12.351043798608268</v>
      </c>
      <c r="H170" s="3" t="s">
        <v>13</v>
      </c>
      <c r="I170" s="4">
        <v>12.188785355274618</v>
      </c>
      <c r="K170" s="3">
        <v>7.333333333333333</v>
      </c>
      <c r="L170" s="3">
        <v>6.6021650879566982</v>
      </c>
      <c r="M170" s="3">
        <v>7.44794952681388</v>
      </c>
      <c r="N170" s="3">
        <v>7.3538461538461535</v>
      </c>
      <c r="O170" s="3">
        <v>7.8571428571428568</v>
      </c>
      <c r="P170" s="3">
        <v>6.8932980599647262</v>
      </c>
    </row>
    <row r="171" spans="1:16" x14ac:dyDescent="0.2">
      <c r="A171" s="1">
        <v>1986</v>
      </c>
      <c r="B171" s="3" t="s">
        <v>13</v>
      </c>
      <c r="C171" s="3">
        <v>8.2832580924022672</v>
      </c>
      <c r="D171" s="3">
        <v>8.8242096373654864</v>
      </c>
      <c r="E171" s="3">
        <v>9.4312344084943156</v>
      </c>
      <c r="F171" s="3">
        <v>11.02816588222214</v>
      </c>
      <c r="G171" s="3">
        <v>13.594014313597919</v>
      </c>
      <c r="H171" s="3" t="s">
        <v>13</v>
      </c>
      <c r="I171" s="4">
        <v>9.0992054303312582</v>
      </c>
      <c r="K171" s="3" t="s">
        <v>13</v>
      </c>
      <c r="L171" s="3">
        <v>5.4279930595720067</v>
      </c>
      <c r="M171" s="3">
        <v>6.2319848293299618</v>
      </c>
      <c r="N171" s="3">
        <v>6.6304347826086953</v>
      </c>
      <c r="O171" s="3">
        <v>5.5</v>
      </c>
      <c r="P171" s="3">
        <v>5.9600235155790715</v>
      </c>
    </row>
    <row r="172" spans="1:16" x14ac:dyDescent="0.2">
      <c r="A172" s="1">
        <v>1987</v>
      </c>
      <c r="B172" s="3" t="s">
        <v>13</v>
      </c>
      <c r="C172" s="3">
        <v>10.102665431848168</v>
      </c>
      <c r="D172" s="3">
        <v>11.398069010617716</v>
      </c>
      <c r="E172" s="3">
        <v>11.338070006422608</v>
      </c>
      <c r="F172" s="3">
        <v>12.34304932735426</v>
      </c>
      <c r="G172" s="3">
        <v>11.497473684210526</v>
      </c>
      <c r="H172" s="3" t="s">
        <v>13</v>
      </c>
      <c r="I172" s="4">
        <v>10.893902113240443</v>
      </c>
      <c r="K172" s="3" t="s">
        <v>13</v>
      </c>
      <c r="L172" s="3">
        <v>5.7371428571428575</v>
      </c>
      <c r="M172" s="3">
        <v>5.9440860215053766</v>
      </c>
      <c r="N172" s="3" t="s">
        <v>13</v>
      </c>
      <c r="O172" s="3" t="s">
        <v>13</v>
      </c>
      <c r="P172" s="3">
        <v>5.8197424892703866</v>
      </c>
    </row>
    <row r="173" spans="1:16" x14ac:dyDescent="0.2">
      <c r="A173" s="1">
        <v>1988</v>
      </c>
      <c r="B173" s="3" t="s">
        <v>13</v>
      </c>
      <c r="C173" s="3">
        <v>9.541696878512127</v>
      </c>
      <c r="D173" s="3">
        <v>11.890011972738995</v>
      </c>
      <c r="E173" s="3">
        <v>11.683679054863099</v>
      </c>
      <c r="F173" s="3">
        <v>13.462306010232894</v>
      </c>
      <c r="G173" s="3">
        <v>12.496591261233343</v>
      </c>
      <c r="H173" s="3" t="s">
        <v>13</v>
      </c>
      <c r="I173" s="4">
        <v>11.167028425702474</v>
      </c>
      <c r="K173" s="3" t="s">
        <v>13</v>
      </c>
      <c r="L173" s="3">
        <v>6.3899711399711396</v>
      </c>
      <c r="M173" s="3">
        <v>7.2022634939059778</v>
      </c>
      <c r="N173" s="3">
        <v>7.6312499999999996</v>
      </c>
      <c r="O173" s="3">
        <v>7.1142857142857139</v>
      </c>
      <c r="P173" s="3">
        <v>6.8979652458042473</v>
      </c>
    </row>
    <row r="174" spans="1:16" x14ac:dyDescent="0.2">
      <c r="A174" s="1">
        <v>1989</v>
      </c>
      <c r="B174" s="3" t="s">
        <v>13</v>
      </c>
      <c r="C174" s="3">
        <v>9.0990651586097737</v>
      </c>
      <c r="D174" s="3">
        <v>10.007331095419994</v>
      </c>
      <c r="E174" s="3">
        <v>11.701682974559686</v>
      </c>
      <c r="F174" s="3">
        <v>11.91411747809852</v>
      </c>
      <c r="G174" s="3">
        <v>11.213988181730118</v>
      </c>
      <c r="H174" s="3" t="s">
        <v>13</v>
      </c>
      <c r="I174" s="4">
        <v>9.9502652286595499</v>
      </c>
      <c r="K174" s="3" t="s">
        <v>13</v>
      </c>
      <c r="L174" s="3">
        <v>5.7328748280605231</v>
      </c>
      <c r="M174" s="3">
        <v>5.8733936220847216</v>
      </c>
      <c r="N174" s="3">
        <v>6.1462585034013602</v>
      </c>
      <c r="O174" s="3">
        <v>5.8015873015873014</v>
      </c>
      <c r="P174" s="3">
        <v>5.8176744186046507</v>
      </c>
    </row>
    <row r="175" spans="1:16" x14ac:dyDescent="0.2">
      <c r="A175" s="1">
        <v>1990</v>
      </c>
      <c r="B175" s="3" t="s">
        <v>13</v>
      </c>
      <c r="C175" s="3">
        <v>9.0688117461484641</v>
      </c>
      <c r="D175" s="3">
        <v>9.1277972361969049</v>
      </c>
      <c r="E175" s="3">
        <v>10.488941084360931</v>
      </c>
      <c r="F175" s="3">
        <v>13.46398786959818</v>
      </c>
      <c r="G175" s="3">
        <v>11.85686402081978</v>
      </c>
      <c r="H175" s="3" t="s">
        <v>13</v>
      </c>
      <c r="I175" s="4">
        <v>9.4995204547394643</v>
      </c>
      <c r="K175" s="3" t="s">
        <v>13</v>
      </c>
      <c r="L175" s="3">
        <v>4.9533259423503324</v>
      </c>
      <c r="M175" s="3">
        <v>5.3717647058823532</v>
      </c>
      <c r="N175" s="3">
        <v>6.3754826254826256</v>
      </c>
      <c r="O175" s="3">
        <v>6.510416666666667</v>
      </c>
      <c r="P175" s="3">
        <v>5.1763933948164622</v>
      </c>
    </row>
    <row r="176" spans="1:16" x14ac:dyDescent="0.2">
      <c r="A176" s="1">
        <v>1991</v>
      </c>
      <c r="B176" s="3" t="s">
        <v>13</v>
      </c>
      <c r="C176" s="3">
        <v>9.4</v>
      </c>
      <c r="D176" s="3">
        <v>10.4</v>
      </c>
      <c r="E176" s="3">
        <v>10.8</v>
      </c>
      <c r="F176" s="3">
        <v>11.8</v>
      </c>
      <c r="G176" s="3">
        <v>10.8</v>
      </c>
      <c r="H176" s="3" t="s">
        <v>13</v>
      </c>
      <c r="I176" s="4">
        <v>10.4</v>
      </c>
      <c r="K176" s="3" t="s">
        <v>13</v>
      </c>
      <c r="L176" s="3">
        <v>5.3</v>
      </c>
      <c r="M176" s="3">
        <v>5.9</v>
      </c>
      <c r="N176" s="3">
        <v>6.4</v>
      </c>
      <c r="O176" s="3" t="s">
        <v>13</v>
      </c>
      <c r="P176" s="3">
        <v>5.6</v>
      </c>
    </row>
    <row r="177" spans="1:16" x14ac:dyDescent="0.2">
      <c r="A177" s="1">
        <v>1992</v>
      </c>
      <c r="B177" s="3" t="s">
        <v>13</v>
      </c>
      <c r="C177" s="3">
        <v>8.1999999999999993</v>
      </c>
      <c r="D177" s="3" t="s">
        <v>13</v>
      </c>
      <c r="E177" s="3" t="s">
        <v>13</v>
      </c>
      <c r="F177" s="3">
        <v>11</v>
      </c>
      <c r="G177" s="3">
        <v>12.4</v>
      </c>
      <c r="H177" s="3" t="s">
        <v>13</v>
      </c>
      <c r="I177" s="4">
        <v>11.5</v>
      </c>
      <c r="K177" s="3" t="s">
        <v>13</v>
      </c>
      <c r="L177" s="3" t="s">
        <v>13</v>
      </c>
      <c r="M177" s="3" t="s">
        <v>13</v>
      </c>
      <c r="N177" s="3">
        <v>4.8</v>
      </c>
      <c r="O177" s="3" t="s">
        <v>13</v>
      </c>
      <c r="P177" s="3">
        <v>4.8</v>
      </c>
    </row>
    <row r="178" spans="1:16" x14ac:dyDescent="0.2">
      <c r="A178" s="1">
        <v>1993</v>
      </c>
      <c r="B178" s="3" t="s">
        <v>13</v>
      </c>
      <c r="C178" s="3">
        <v>7.7</v>
      </c>
      <c r="D178" s="3">
        <v>7.8</v>
      </c>
      <c r="E178" s="3">
        <v>9.8000000000000007</v>
      </c>
      <c r="F178" s="3">
        <v>9.6999999999999993</v>
      </c>
      <c r="G178" s="3">
        <v>11.3</v>
      </c>
      <c r="H178" s="3" t="s">
        <v>13</v>
      </c>
      <c r="I178" s="4">
        <v>8.8000000000000007</v>
      </c>
      <c r="K178" s="3" t="s">
        <v>13</v>
      </c>
      <c r="L178" s="3" t="s">
        <v>13</v>
      </c>
      <c r="M178" s="3" t="s">
        <v>13</v>
      </c>
      <c r="N178" s="3" t="s">
        <v>13</v>
      </c>
      <c r="O178" s="3" t="s">
        <v>13</v>
      </c>
      <c r="P178" s="3" t="s">
        <v>13</v>
      </c>
    </row>
    <row r="179" spans="1:16" x14ac:dyDescent="0.2">
      <c r="A179" s="1">
        <v>1994</v>
      </c>
      <c r="B179" s="3" t="s">
        <v>13</v>
      </c>
      <c r="C179" s="3">
        <v>9.1</v>
      </c>
      <c r="D179" s="3">
        <v>10.1</v>
      </c>
      <c r="E179" s="3">
        <v>10.5</v>
      </c>
      <c r="F179" s="3">
        <v>10.4</v>
      </c>
      <c r="G179" s="3">
        <v>11.7</v>
      </c>
      <c r="H179" s="3" t="s">
        <v>13</v>
      </c>
      <c r="I179" s="4">
        <v>10.1</v>
      </c>
      <c r="K179" s="3" t="s">
        <v>13</v>
      </c>
      <c r="L179" s="3" t="s">
        <v>13</v>
      </c>
      <c r="M179" s="3" t="s">
        <v>13</v>
      </c>
      <c r="N179" s="3" t="s">
        <v>13</v>
      </c>
      <c r="O179" s="3" t="s">
        <v>13</v>
      </c>
      <c r="P179" s="3" t="s">
        <v>13</v>
      </c>
    </row>
    <row r="180" spans="1:16" x14ac:dyDescent="0.2">
      <c r="A180" s="1">
        <v>1995</v>
      </c>
      <c r="B180" s="3" t="s">
        <v>13</v>
      </c>
      <c r="C180" s="3">
        <v>8.4</v>
      </c>
      <c r="D180" s="3">
        <v>8.8000000000000007</v>
      </c>
      <c r="E180" s="3">
        <v>9.8000000000000007</v>
      </c>
      <c r="F180" s="3">
        <v>13.5</v>
      </c>
      <c r="G180" s="3">
        <v>12.8</v>
      </c>
      <c r="H180" s="3" t="s">
        <v>13</v>
      </c>
      <c r="I180" s="4">
        <v>9.3000000000000007</v>
      </c>
      <c r="K180" s="3" t="s">
        <v>13</v>
      </c>
      <c r="L180" s="3" t="s">
        <v>13</v>
      </c>
      <c r="M180" s="3" t="s">
        <v>13</v>
      </c>
      <c r="N180" s="3" t="s">
        <v>13</v>
      </c>
      <c r="O180" s="3" t="s">
        <v>13</v>
      </c>
      <c r="P180" s="3" t="s">
        <v>13</v>
      </c>
    </row>
    <row r="181" spans="1:16" x14ac:dyDescent="0.2">
      <c r="A181" s="1">
        <v>1996</v>
      </c>
      <c r="B181" s="3" t="s">
        <v>13</v>
      </c>
      <c r="C181" s="3">
        <v>9.4</v>
      </c>
      <c r="D181" s="3">
        <v>9.4</v>
      </c>
      <c r="E181" s="3">
        <v>10.8</v>
      </c>
      <c r="F181" s="3">
        <v>12.5</v>
      </c>
      <c r="G181" s="3">
        <v>12.9</v>
      </c>
      <c r="H181" s="3" t="s">
        <v>13</v>
      </c>
      <c r="I181" s="4">
        <v>10.3</v>
      </c>
      <c r="K181" s="3" t="s">
        <v>13</v>
      </c>
      <c r="L181" s="3" t="s">
        <v>13</v>
      </c>
      <c r="M181" s="3" t="s">
        <v>13</v>
      </c>
      <c r="N181" s="3" t="s">
        <v>13</v>
      </c>
      <c r="O181" s="3" t="s">
        <v>13</v>
      </c>
      <c r="P181" s="3" t="s">
        <v>13</v>
      </c>
    </row>
    <row r="182" spans="1:16" x14ac:dyDescent="0.2">
      <c r="A182" s="1">
        <v>1997</v>
      </c>
      <c r="B182" s="3" t="s">
        <v>13</v>
      </c>
      <c r="C182" s="3">
        <v>10</v>
      </c>
      <c r="D182" s="3">
        <v>10.199999999999999</v>
      </c>
      <c r="E182" s="3">
        <v>11.1</v>
      </c>
      <c r="F182" s="3">
        <v>12.4</v>
      </c>
      <c r="G182" s="3">
        <v>12.3</v>
      </c>
      <c r="H182" s="3" t="s">
        <v>13</v>
      </c>
      <c r="I182" s="4">
        <v>10.7</v>
      </c>
      <c r="K182" s="3" t="s">
        <v>13</v>
      </c>
      <c r="L182" s="3" t="s">
        <v>13</v>
      </c>
      <c r="M182" s="3" t="s">
        <v>13</v>
      </c>
      <c r="N182" s="3" t="s">
        <v>13</v>
      </c>
      <c r="O182" s="3" t="s">
        <v>13</v>
      </c>
      <c r="P182" s="3" t="s">
        <v>13</v>
      </c>
    </row>
    <row r="183" spans="1:16" x14ac:dyDescent="0.2">
      <c r="A183" s="1">
        <v>1998</v>
      </c>
      <c r="B183" s="3" t="s">
        <v>13</v>
      </c>
      <c r="C183" s="3">
        <v>7.1</v>
      </c>
      <c r="D183" s="3">
        <v>7.5</v>
      </c>
      <c r="E183" s="3">
        <v>7.9</v>
      </c>
      <c r="F183" s="3">
        <v>10.8</v>
      </c>
      <c r="G183" s="3">
        <v>11.7</v>
      </c>
      <c r="H183" s="3" t="s">
        <v>13</v>
      </c>
      <c r="I183" s="4">
        <v>8.5</v>
      </c>
      <c r="K183" s="3" t="s">
        <v>13</v>
      </c>
      <c r="L183" s="3" t="s">
        <v>13</v>
      </c>
      <c r="M183" s="3" t="s">
        <v>13</v>
      </c>
      <c r="N183" s="3" t="s">
        <v>13</v>
      </c>
      <c r="O183" s="3" t="s">
        <v>13</v>
      </c>
      <c r="P183" s="3" t="s">
        <v>13</v>
      </c>
    </row>
    <row r="184" spans="1:16" x14ac:dyDescent="0.2">
      <c r="A184" s="1">
        <v>1999</v>
      </c>
      <c r="B184" s="3">
        <v>9.9</v>
      </c>
      <c r="C184" s="3">
        <v>12</v>
      </c>
      <c r="D184" s="3">
        <v>12.4</v>
      </c>
      <c r="E184" s="3">
        <v>13.7</v>
      </c>
      <c r="F184" s="3">
        <v>14.1</v>
      </c>
      <c r="G184" s="3">
        <v>13.7</v>
      </c>
      <c r="H184" s="3" t="s">
        <v>13</v>
      </c>
      <c r="I184" s="4">
        <v>13.1</v>
      </c>
      <c r="K184" s="3" t="s">
        <v>13</v>
      </c>
      <c r="L184" s="3" t="s">
        <v>13</v>
      </c>
      <c r="M184" s="3" t="s">
        <v>13</v>
      </c>
      <c r="N184" s="3" t="s">
        <v>13</v>
      </c>
      <c r="O184" s="3" t="s">
        <v>13</v>
      </c>
      <c r="P184" s="3" t="s">
        <v>13</v>
      </c>
    </row>
    <row r="185" spans="1:16" x14ac:dyDescent="0.2">
      <c r="A185" s="1">
        <v>2000</v>
      </c>
      <c r="B185" s="3" t="s">
        <v>13</v>
      </c>
      <c r="C185" s="3">
        <v>8.6999999999999993</v>
      </c>
      <c r="D185" s="3">
        <v>9.6</v>
      </c>
      <c r="E185" s="3">
        <v>11.7</v>
      </c>
      <c r="F185" s="3">
        <v>12.6</v>
      </c>
      <c r="G185" s="3">
        <v>14.1</v>
      </c>
      <c r="H185" s="3" t="s">
        <v>13</v>
      </c>
      <c r="I185" s="4">
        <v>10.4</v>
      </c>
      <c r="K185" s="3" t="s">
        <v>13</v>
      </c>
      <c r="L185" s="3" t="s">
        <v>13</v>
      </c>
      <c r="M185" s="3" t="s">
        <v>13</v>
      </c>
      <c r="N185" s="3" t="s">
        <v>13</v>
      </c>
      <c r="O185" s="3" t="s">
        <v>13</v>
      </c>
      <c r="P185" s="3" t="s">
        <v>13</v>
      </c>
    </row>
    <row r="186" spans="1:16" x14ac:dyDescent="0.2">
      <c r="A186" s="1">
        <v>2001</v>
      </c>
      <c r="B186" s="3" t="s">
        <v>13</v>
      </c>
      <c r="C186" s="3">
        <v>10.9</v>
      </c>
      <c r="D186" s="3">
        <v>12.9</v>
      </c>
      <c r="E186" s="3">
        <v>12.8</v>
      </c>
      <c r="F186" s="3">
        <v>14.2</v>
      </c>
      <c r="G186" s="3">
        <v>14.8</v>
      </c>
      <c r="H186" s="3">
        <v>16.8</v>
      </c>
      <c r="I186" s="4">
        <v>12.7</v>
      </c>
      <c r="K186" s="3" t="s">
        <v>13</v>
      </c>
      <c r="L186" s="3" t="s">
        <v>13</v>
      </c>
      <c r="M186" s="3" t="s">
        <v>13</v>
      </c>
      <c r="N186" s="3" t="s">
        <v>13</v>
      </c>
      <c r="O186" s="3" t="s">
        <v>13</v>
      </c>
      <c r="P186" s="3" t="s">
        <v>13</v>
      </c>
    </row>
    <row r="187" spans="1:16" x14ac:dyDescent="0.2">
      <c r="A187" s="1">
        <v>2002</v>
      </c>
      <c r="B187" s="3" t="s">
        <v>13</v>
      </c>
      <c r="C187" s="3">
        <v>11.4</v>
      </c>
      <c r="D187" s="3">
        <v>12.9</v>
      </c>
      <c r="E187" s="3">
        <v>12.7</v>
      </c>
      <c r="F187" s="3">
        <v>14.7</v>
      </c>
      <c r="G187" s="3">
        <v>15.1</v>
      </c>
      <c r="H187" s="3">
        <v>14.9</v>
      </c>
      <c r="I187" s="4">
        <v>12.6</v>
      </c>
      <c r="K187" s="3" t="s">
        <v>13</v>
      </c>
      <c r="L187" s="3" t="s">
        <v>13</v>
      </c>
      <c r="M187" s="3" t="s">
        <v>13</v>
      </c>
      <c r="N187" s="3" t="s">
        <v>13</v>
      </c>
      <c r="O187" s="3" t="s">
        <v>13</v>
      </c>
      <c r="P187" s="3" t="s">
        <v>13</v>
      </c>
    </row>
    <row r="188" spans="1:16" x14ac:dyDescent="0.2">
      <c r="A188" s="1">
        <v>2003</v>
      </c>
      <c r="B188" s="3" t="s">
        <v>13</v>
      </c>
      <c r="C188" s="3">
        <v>12</v>
      </c>
      <c r="D188" s="3">
        <v>15</v>
      </c>
      <c r="E188" s="3">
        <v>12.3</v>
      </c>
      <c r="F188" s="3">
        <v>12.7</v>
      </c>
      <c r="G188" s="3">
        <v>13.2</v>
      </c>
      <c r="H188" s="3">
        <v>11.2</v>
      </c>
      <c r="I188" s="4">
        <v>13.6</v>
      </c>
      <c r="K188" s="3" t="s">
        <v>13</v>
      </c>
      <c r="L188" s="3" t="s">
        <v>13</v>
      </c>
      <c r="M188" s="3" t="s">
        <v>13</v>
      </c>
      <c r="N188" s="3" t="s">
        <v>13</v>
      </c>
      <c r="O188" s="3" t="s">
        <v>13</v>
      </c>
      <c r="P188" s="3" t="s">
        <v>13</v>
      </c>
    </row>
    <row r="189" spans="1:16" x14ac:dyDescent="0.2">
      <c r="A189" s="1">
        <v>2004</v>
      </c>
      <c r="B189" s="3" t="s">
        <v>13</v>
      </c>
      <c r="C189" s="3">
        <v>13.4</v>
      </c>
      <c r="D189" s="3">
        <v>11.8</v>
      </c>
      <c r="E189" s="3">
        <v>12</v>
      </c>
      <c r="F189" s="3">
        <v>14.9</v>
      </c>
      <c r="G189" s="3">
        <v>13.8</v>
      </c>
      <c r="H189" s="3">
        <v>12.9</v>
      </c>
      <c r="I189" s="4">
        <v>12.4</v>
      </c>
      <c r="K189" s="3" t="s">
        <v>13</v>
      </c>
      <c r="L189" s="3" t="s">
        <v>13</v>
      </c>
      <c r="M189" s="3" t="s">
        <v>13</v>
      </c>
      <c r="N189" s="3" t="s">
        <v>13</v>
      </c>
      <c r="O189" s="3" t="s">
        <v>13</v>
      </c>
      <c r="P189" s="3" t="s">
        <v>13</v>
      </c>
    </row>
    <row r="190" spans="1:16" ht="12" customHeight="1" x14ac:dyDescent="0.2">
      <c r="A190" s="1">
        <v>2005</v>
      </c>
      <c r="B190" s="3" t="s">
        <v>13</v>
      </c>
      <c r="C190" s="3" t="s">
        <v>13</v>
      </c>
      <c r="D190" s="3" t="s">
        <v>13</v>
      </c>
      <c r="E190" s="3">
        <v>12.901311099681473</v>
      </c>
      <c r="F190" s="3">
        <v>13.683521107642187</v>
      </c>
      <c r="G190" s="3">
        <v>14.953391802398425</v>
      </c>
      <c r="H190" s="3">
        <v>15.176572668112799</v>
      </c>
      <c r="I190" s="4">
        <v>13.4</v>
      </c>
      <c r="J190" s="72"/>
      <c r="K190" s="3" t="s">
        <v>13</v>
      </c>
      <c r="L190" s="3" t="s">
        <v>13</v>
      </c>
      <c r="M190" s="3" t="s">
        <v>13</v>
      </c>
      <c r="N190" s="3" t="s">
        <v>13</v>
      </c>
      <c r="O190" s="3" t="s">
        <v>13</v>
      </c>
      <c r="P190" s="3" t="s">
        <v>13</v>
      </c>
    </row>
    <row r="191" spans="1:16" ht="12" customHeight="1" x14ac:dyDescent="0.2">
      <c r="A191" s="52">
        <v>2006</v>
      </c>
      <c r="B191" s="3" t="s">
        <v>13</v>
      </c>
      <c r="C191" s="3" t="s">
        <v>13</v>
      </c>
      <c r="D191" s="3" t="s">
        <v>13</v>
      </c>
      <c r="E191" s="3">
        <v>15.05505870901016</v>
      </c>
      <c r="F191" s="3">
        <v>14.377623902731585</v>
      </c>
      <c r="G191" s="3">
        <v>16.824647351972295</v>
      </c>
      <c r="H191" s="3">
        <v>17.96641791044776</v>
      </c>
      <c r="I191" s="4">
        <v>15.3</v>
      </c>
      <c r="J191" s="72"/>
      <c r="K191" s="3" t="s">
        <v>13</v>
      </c>
      <c r="L191" s="3" t="s">
        <v>13</v>
      </c>
      <c r="M191" s="3" t="s">
        <v>13</v>
      </c>
      <c r="N191" s="3" t="s">
        <v>13</v>
      </c>
      <c r="O191" s="3" t="s">
        <v>13</v>
      </c>
      <c r="P191" s="3" t="s">
        <v>13</v>
      </c>
    </row>
    <row r="192" spans="1:16" ht="12" customHeight="1" x14ac:dyDescent="0.2">
      <c r="A192" s="1">
        <v>2007</v>
      </c>
      <c r="B192" s="3" t="s">
        <v>13</v>
      </c>
      <c r="C192" s="3">
        <v>11.350842652386202</v>
      </c>
      <c r="D192" s="3" t="s">
        <v>13</v>
      </c>
      <c r="E192" s="3">
        <v>13.192712773960579</v>
      </c>
      <c r="F192" s="3">
        <v>14.311810599946194</v>
      </c>
      <c r="G192" s="3">
        <v>17.52415679124886</v>
      </c>
      <c r="H192" s="3">
        <v>18.99715909090909</v>
      </c>
      <c r="I192" s="4">
        <v>12.8</v>
      </c>
      <c r="J192" s="72"/>
      <c r="K192" s="3" t="s">
        <v>13</v>
      </c>
      <c r="L192" s="3" t="s">
        <v>13</v>
      </c>
      <c r="M192" s="3" t="s">
        <v>13</v>
      </c>
      <c r="N192" s="3" t="s">
        <v>13</v>
      </c>
      <c r="O192" s="3" t="s">
        <v>13</v>
      </c>
      <c r="P192" s="3" t="s">
        <v>13</v>
      </c>
    </row>
    <row r="193" spans="1:16" ht="12" customHeight="1" x14ac:dyDescent="0.2">
      <c r="A193" s="52">
        <v>2008</v>
      </c>
      <c r="B193" s="3" t="s">
        <v>13</v>
      </c>
      <c r="C193" s="3" t="s">
        <v>13</v>
      </c>
      <c r="D193" s="3" t="s">
        <v>13</v>
      </c>
      <c r="E193" s="3" t="s">
        <v>13</v>
      </c>
      <c r="F193" s="3" t="s">
        <v>13</v>
      </c>
      <c r="G193" s="3" t="s">
        <v>13</v>
      </c>
      <c r="H193" s="3" t="s">
        <v>13</v>
      </c>
      <c r="I193" s="4" t="s">
        <v>13</v>
      </c>
      <c r="J193" s="72"/>
      <c r="K193" s="3" t="s">
        <v>13</v>
      </c>
      <c r="L193" s="3" t="s">
        <v>13</v>
      </c>
      <c r="M193" s="3" t="s">
        <v>13</v>
      </c>
      <c r="N193" s="3" t="s">
        <v>13</v>
      </c>
      <c r="O193" s="3" t="s">
        <v>13</v>
      </c>
      <c r="P193" s="3" t="s">
        <v>13</v>
      </c>
    </row>
    <row r="194" spans="1:16" ht="12" customHeight="1" x14ac:dyDescent="0.2">
      <c r="A194" s="52">
        <v>2009</v>
      </c>
      <c r="B194" s="3" t="s">
        <v>13</v>
      </c>
      <c r="C194" s="3" t="s">
        <v>13</v>
      </c>
      <c r="D194" s="3" t="s">
        <v>13</v>
      </c>
      <c r="E194" s="3" t="s">
        <v>13</v>
      </c>
      <c r="F194" s="3" t="s">
        <v>13</v>
      </c>
      <c r="G194" s="3" t="s">
        <v>13</v>
      </c>
      <c r="H194" s="3" t="s">
        <v>13</v>
      </c>
      <c r="I194" s="4" t="s">
        <v>13</v>
      </c>
      <c r="J194" s="72"/>
      <c r="K194" s="3" t="s">
        <v>13</v>
      </c>
      <c r="L194" s="3" t="s">
        <v>13</v>
      </c>
      <c r="M194" s="3" t="s">
        <v>13</v>
      </c>
      <c r="N194" s="3" t="s">
        <v>13</v>
      </c>
      <c r="O194" s="3" t="s">
        <v>13</v>
      </c>
      <c r="P194" s="3" t="s">
        <v>13</v>
      </c>
    </row>
    <row r="195" spans="1:16" ht="12" customHeight="1" x14ac:dyDescent="0.2">
      <c r="A195" s="52">
        <v>2010</v>
      </c>
      <c r="B195" s="3" t="s">
        <v>13</v>
      </c>
      <c r="C195" s="3" t="s">
        <v>13</v>
      </c>
      <c r="D195" s="3" t="s">
        <v>13</v>
      </c>
      <c r="E195" s="3">
        <v>14.9097605893186</v>
      </c>
      <c r="F195" s="3" t="s">
        <v>13</v>
      </c>
      <c r="G195" s="3" t="s">
        <v>13</v>
      </c>
      <c r="H195" s="3" t="s">
        <v>13</v>
      </c>
      <c r="I195" s="4">
        <v>14.9097605893186</v>
      </c>
      <c r="J195" s="72"/>
      <c r="K195" s="3" t="s">
        <v>13</v>
      </c>
      <c r="L195" s="3" t="s">
        <v>13</v>
      </c>
      <c r="M195" s="3" t="s">
        <v>13</v>
      </c>
      <c r="N195" s="3" t="s">
        <v>13</v>
      </c>
      <c r="O195" s="3" t="s">
        <v>13</v>
      </c>
      <c r="P195" s="3" t="s">
        <v>13</v>
      </c>
    </row>
    <row r="196" spans="1:16" ht="12" customHeight="1" x14ac:dyDescent="0.2">
      <c r="A196" s="52">
        <v>2011</v>
      </c>
      <c r="B196" s="3" t="s">
        <v>13</v>
      </c>
      <c r="C196" s="3">
        <v>13.195150264413776</v>
      </c>
      <c r="D196" s="3">
        <v>13.119787985865724</v>
      </c>
      <c r="E196" s="3">
        <v>13.825406381697773</v>
      </c>
      <c r="F196" s="3">
        <v>13.92258064516129</v>
      </c>
      <c r="G196" s="3">
        <v>12.933689024390244</v>
      </c>
      <c r="H196" s="3">
        <v>14.958990536277602</v>
      </c>
      <c r="I196" s="4">
        <v>13.480467323840818</v>
      </c>
      <c r="J196" s="72"/>
      <c r="K196" s="3" t="s">
        <v>13</v>
      </c>
      <c r="L196" s="3" t="s">
        <v>13</v>
      </c>
      <c r="M196" s="3" t="s">
        <v>13</v>
      </c>
      <c r="N196" s="3" t="s">
        <v>13</v>
      </c>
      <c r="O196" s="3" t="s">
        <v>13</v>
      </c>
      <c r="P196" s="3" t="s">
        <v>13</v>
      </c>
    </row>
    <row r="197" spans="1:16" ht="12" customHeight="1" x14ac:dyDescent="0.2">
      <c r="A197" s="52">
        <v>2012</v>
      </c>
      <c r="B197" s="3" t="s">
        <v>13</v>
      </c>
      <c r="C197" s="3">
        <v>10.4</v>
      </c>
      <c r="D197" s="3">
        <v>11.4</v>
      </c>
      <c r="E197" s="3">
        <v>11.8</v>
      </c>
      <c r="F197" s="3">
        <v>12.8</v>
      </c>
      <c r="G197" s="3">
        <v>13.1</v>
      </c>
      <c r="H197" s="3">
        <v>12.9</v>
      </c>
      <c r="I197" s="4">
        <v>11.6</v>
      </c>
      <c r="J197" s="72"/>
      <c r="K197" s="3" t="s">
        <v>13</v>
      </c>
      <c r="L197" s="3" t="s">
        <v>13</v>
      </c>
      <c r="M197" s="3" t="s">
        <v>13</v>
      </c>
      <c r="N197" s="3" t="s">
        <v>13</v>
      </c>
      <c r="O197" s="3" t="s">
        <v>13</v>
      </c>
      <c r="P197" s="3" t="s">
        <v>13</v>
      </c>
    </row>
    <row r="198" spans="1:16" ht="12" customHeight="1" x14ac:dyDescent="0.2">
      <c r="A198" s="52">
        <v>2013</v>
      </c>
      <c r="B198" s="3" t="s">
        <v>13</v>
      </c>
      <c r="C198" s="3">
        <v>11.4</v>
      </c>
      <c r="D198" s="3">
        <v>13</v>
      </c>
      <c r="E198" s="3">
        <v>12.7</v>
      </c>
      <c r="F198" s="3">
        <v>15.1</v>
      </c>
      <c r="G198" s="3">
        <v>12.3</v>
      </c>
      <c r="H198" s="3">
        <v>13.7</v>
      </c>
      <c r="I198" s="4">
        <v>12.4</v>
      </c>
      <c r="J198" s="72"/>
      <c r="K198" s="3" t="s">
        <v>13</v>
      </c>
      <c r="L198" s="3" t="s">
        <v>13</v>
      </c>
      <c r="M198" s="3" t="s">
        <v>13</v>
      </c>
      <c r="N198" s="3" t="s">
        <v>13</v>
      </c>
      <c r="O198" s="3" t="s">
        <v>13</v>
      </c>
      <c r="P198" s="3" t="s">
        <v>13</v>
      </c>
    </row>
    <row r="199" spans="1:16" ht="12" customHeight="1" x14ac:dyDescent="0.2">
      <c r="A199" s="52">
        <v>2014</v>
      </c>
      <c r="B199" s="3" t="s">
        <v>13</v>
      </c>
      <c r="C199" s="3">
        <v>11.257474268910309</v>
      </c>
      <c r="D199" s="3">
        <v>12.927197157605416</v>
      </c>
      <c r="E199" s="3">
        <v>13.883614526737203</v>
      </c>
      <c r="F199" s="3">
        <v>14.982870457837395</v>
      </c>
      <c r="G199" s="3">
        <v>13.543190872872147</v>
      </c>
      <c r="H199" s="3">
        <v>13.66465661641541</v>
      </c>
      <c r="I199" s="4">
        <v>12.9</v>
      </c>
      <c r="J199" s="72"/>
      <c r="K199" s="3" t="s">
        <v>13</v>
      </c>
      <c r="L199" s="3" t="s">
        <v>13</v>
      </c>
      <c r="M199" s="3" t="s">
        <v>13</v>
      </c>
      <c r="N199" s="3" t="s">
        <v>13</v>
      </c>
      <c r="O199" s="3" t="s">
        <v>13</v>
      </c>
      <c r="P199" s="3" t="s">
        <v>13</v>
      </c>
    </row>
    <row r="200" spans="1:16" ht="12" customHeight="1" x14ac:dyDescent="0.2">
      <c r="A200" s="52">
        <v>2015</v>
      </c>
      <c r="B200" s="3" t="s">
        <v>13</v>
      </c>
      <c r="C200" s="3">
        <v>9.089890673505197</v>
      </c>
      <c r="D200" s="3">
        <v>9.8354669464847841</v>
      </c>
      <c r="E200" s="3">
        <v>11.290684624017958</v>
      </c>
      <c r="F200" s="3">
        <v>13.205297065139584</v>
      </c>
      <c r="G200" s="3">
        <v>11.817721791559</v>
      </c>
      <c r="H200" s="3">
        <v>11.76978417266187</v>
      </c>
      <c r="I200" s="4">
        <v>11.2</v>
      </c>
      <c r="J200" s="72"/>
      <c r="K200" s="3" t="s">
        <v>13</v>
      </c>
      <c r="L200" s="3" t="s">
        <v>13</v>
      </c>
      <c r="M200" s="3" t="s">
        <v>13</v>
      </c>
      <c r="N200" s="3" t="s">
        <v>13</v>
      </c>
      <c r="O200" s="3" t="s">
        <v>13</v>
      </c>
      <c r="P200" s="3" t="s">
        <v>13</v>
      </c>
    </row>
    <row r="201" spans="1:16" ht="12" customHeight="1" x14ac:dyDescent="0.2">
      <c r="A201" s="52">
        <v>2016</v>
      </c>
      <c r="B201" s="3" t="s">
        <v>13</v>
      </c>
      <c r="C201" s="3">
        <v>9.6482364156339369</v>
      </c>
      <c r="D201" s="3">
        <v>9.9887892376681613</v>
      </c>
      <c r="E201" s="3" t="s">
        <v>13</v>
      </c>
      <c r="F201" s="3">
        <v>12.8758231420508</v>
      </c>
      <c r="G201" s="3">
        <v>11.49067208801722</v>
      </c>
      <c r="H201" s="3">
        <v>12.504244482173174</v>
      </c>
      <c r="I201" s="4">
        <v>11.994044683837195</v>
      </c>
      <c r="J201" s="72"/>
      <c r="K201" s="3" t="s">
        <v>13</v>
      </c>
      <c r="L201" s="3" t="s">
        <v>13</v>
      </c>
      <c r="M201" s="3" t="s">
        <v>13</v>
      </c>
      <c r="N201" s="3" t="s">
        <v>13</v>
      </c>
      <c r="O201" s="3" t="s">
        <v>13</v>
      </c>
      <c r="P201" s="3" t="s">
        <v>13</v>
      </c>
    </row>
    <row r="202" spans="1:16" ht="12" customHeight="1" x14ac:dyDescent="0.2">
      <c r="A202" s="52">
        <v>2017</v>
      </c>
      <c r="B202" s="3" t="s">
        <v>13</v>
      </c>
      <c r="C202" s="3" t="s">
        <v>13</v>
      </c>
      <c r="D202" s="3" t="s">
        <v>13</v>
      </c>
      <c r="E202" s="3" t="s">
        <v>13</v>
      </c>
      <c r="F202" s="3">
        <v>11.752890488656195</v>
      </c>
      <c r="G202" s="3">
        <v>11.853320477280946</v>
      </c>
      <c r="H202" s="3">
        <v>12.458952306489445</v>
      </c>
      <c r="I202" s="4">
        <v>11.815097449125824</v>
      </c>
      <c r="J202" s="72"/>
      <c r="K202" s="3" t="s">
        <v>13</v>
      </c>
      <c r="L202" s="3" t="s">
        <v>13</v>
      </c>
      <c r="M202" s="3" t="s">
        <v>13</v>
      </c>
      <c r="N202" s="3" t="s">
        <v>13</v>
      </c>
      <c r="O202" s="3" t="s">
        <v>13</v>
      </c>
      <c r="P202" s="3" t="s">
        <v>13</v>
      </c>
    </row>
    <row r="203" spans="1:16" ht="12" customHeight="1" x14ac:dyDescent="0.2">
      <c r="A203" s="52">
        <v>2018</v>
      </c>
      <c r="B203" s="3" t="s">
        <v>13</v>
      </c>
      <c r="C203" s="3" t="s">
        <v>13</v>
      </c>
      <c r="D203" s="3" t="s">
        <v>13</v>
      </c>
      <c r="E203" s="3">
        <v>12.356521739130434</v>
      </c>
      <c r="F203" s="3">
        <v>11.955381505811015</v>
      </c>
      <c r="G203" s="3">
        <v>12.065231756820541</v>
      </c>
      <c r="H203" s="3">
        <v>12.096011816838995</v>
      </c>
      <c r="I203" s="4">
        <v>12.063506556088159</v>
      </c>
      <c r="J203" s="72"/>
      <c r="K203" s="3" t="s">
        <v>13</v>
      </c>
      <c r="L203" s="3" t="s">
        <v>13</v>
      </c>
      <c r="M203" s="3" t="s">
        <v>13</v>
      </c>
      <c r="N203" s="3" t="s">
        <v>13</v>
      </c>
      <c r="O203" s="3" t="s">
        <v>13</v>
      </c>
      <c r="P203" s="3" t="s">
        <v>13</v>
      </c>
    </row>
    <row r="204" spans="1:16" ht="12" customHeight="1" x14ac:dyDescent="0.2">
      <c r="A204" s="52">
        <v>2019</v>
      </c>
      <c r="B204" s="3" t="s">
        <v>13</v>
      </c>
      <c r="C204" s="3">
        <v>8.3772704652898735</v>
      </c>
      <c r="D204" s="3">
        <v>8.7156985582786213</v>
      </c>
      <c r="E204" s="3">
        <v>10.304045185155722</v>
      </c>
      <c r="F204" s="3">
        <v>10.479827832434149</v>
      </c>
      <c r="G204" s="3">
        <v>12.50614854894245</v>
      </c>
      <c r="H204" s="3">
        <v>12.760299625468164</v>
      </c>
      <c r="I204" s="4">
        <v>9.6613907268043846</v>
      </c>
      <c r="J204" s="72"/>
      <c r="K204" s="3" t="s">
        <v>13</v>
      </c>
      <c r="L204" s="3" t="s">
        <v>13</v>
      </c>
      <c r="M204" s="3" t="s">
        <v>13</v>
      </c>
      <c r="N204" s="3" t="s">
        <v>13</v>
      </c>
      <c r="O204" s="3" t="s">
        <v>13</v>
      </c>
      <c r="P204" s="3" t="s">
        <v>13</v>
      </c>
    </row>
    <row r="205" spans="1:16" ht="12" customHeight="1" x14ac:dyDescent="0.2">
      <c r="A205" s="52">
        <v>2020</v>
      </c>
      <c r="B205" s="3" t="s">
        <v>13</v>
      </c>
      <c r="C205" s="3">
        <v>10.478125994272988</v>
      </c>
      <c r="D205" s="3">
        <v>10.323348841671063</v>
      </c>
      <c r="E205" s="3">
        <v>10.003975418923627</v>
      </c>
      <c r="F205" s="3">
        <v>11.946030127987315</v>
      </c>
      <c r="G205" s="3">
        <v>11.274271844660195</v>
      </c>
      <c r="H205" s="3">
        <v>13.380287474332649</v>
      </c>
      <c r="I205" s="4">
        <v>10.4997838631545</v>
      </c>
      <c r="J205" s="72"/>
      <c r="K205" s="3" t="s">
        <v>13</v>
      </c>
      <c r="L205" s="3" t="s">
        <v>13</v>
      </c>
      <c r="M205" s="3" t="s">
        <v>13</v>
      </c>
      <c r="N205" s="3" t="s">
        <v>13</v>
      </c>
      <c r="O205" s="3" t="s">
        <v>13</v>
      </c>
      <c r="P205" s="3" t="s">
        <v>13</v>
      </c>
    </row>
    <row r="206" spans="1:16" ht="12" customHeight="1" x14ac:dyDescent="0.2">
      <c r="A206" s="52">
        <v>2021</v>
      </c>
      <c r="B206" s="3" t="s">
        <v>13</v>
      </c>
      <c r="C206" s="3" t="s">
        <v>13</v>
      </c>
      <c r="D206" s="3">
        <v>11.1219775648</v>
      </c>
      <c r="E206" s="3">
        <v>11.212848562</v>
      </c>
      <c r="F206" s="3">
        <v>12.799385428200001</v>
      </c>
      <c r="G206" s="3">
        <v>13.309256505500001</v>
      </c>
      <c r="H206" s="3">
        <v>14.501538461499999</v>
      </c>
      <c r="I206" s="4">
        <v>11.5128235439</v>
      </c>
      <c r="J206" s="72"/>
      <c r="K206" s="3" t="s">
        <v>13</v>
      </c>
      <c r="L206" s="3" t="s">
        <v>13</v>
      </c>
      <c r="M206" s="3" t="s">
        <v>13</v>
      </c>
      <c r="N206" s="3" t="s">
        <v>13</v>
      </c>
      <c r="O206" s="3" t="s">
        <v>13</v>
      </c>
      <c r="P206" s="3" t="s">
        <v>13</v>
      </c>
    </row>
    <row r="207" spans="1:16" ht="12" customHeight="1" x14ac:dyDescent="0.2">
      <c r="A207" s="52">
        <v>2022</v>
      </c>
      <c r="B207" s="3" t="s">
        <v>13</v>
      </c>
      <c r="C207" s="3" t="s">
        <v>13</v>
      </c>
      <c r="D207" s="3" t="s">
        <v>13</v>
      </c>
      <c r="E207" s="3">
        <v>10.518923210300001</v>
      </c>
      <c r="F207" s="3">
        <v>11.5927311429</v>
      </c>
      <c r="G207" s="3">
        <v>13.8002437492</v>
      </c>
      <c r="H207" s="3">
        <v>14.2262893081</v>
      </c>
      <c r="I207" s="4">
        <v>11.0667300084</v>
      </c>
      <c r="J207" s="72"/>
      <c r="K207" s="3" t="s">
        <v>13</v>
      </c>
      <c r="L207" s="3" t="s">
        <v>13</v>
      </c>
      <c r="M207" s="3" t="s">
        <v>13</v>
      </c>
      <c r="N207" s="3" t="s">
        <v>13</v>
      </c>
      <c r="O207" s="3" t="s">
        <v>13</v>
      </c>
      <c r="P207" s="3" t="s">
        <v>13</v>
      </c>
    </row>
    <row r="208" spans="1:16" ht="12" customHeight="1" x14ac:dyDescent="0.2">
      <c r="A208" s="52">
        <v>2023</v>
      </c>
      <c r="B208" s="3" t="s">
        <v>13</v>
      </c>
      <c r="C208" s="3" t="s">
        <v>13</v>
      </c>
      <c r="D208" s="3" t="s">
        <v>13</v>
      </c>
      <c r="E208" s="3" t="s">
        <v>13</v>
      </c>
      <c r="F208" s="3" t="s">
        <v>13</v>
      </c>
      <c r="G208" s="3" t="s">
        <v>13</v>
      </c>
      <c r="H208" s="3" t="s">
        <v>13</v>
      </c>
      <c r="I208" s="3" t="s">
        <v>13</v>
      </c>
      <c r="J208" s="72"/>
      <c r="K208" s="3" t="s">
        <v>13</v>
      </c>
      <c r="L208" s="3" t="s">
        <v>13</v>
      </c>
      <c r="M208" s="3" t="s">
        <v>13</v>
      </c>
      <c r="N208" s="3" t="s">
        <v>13</v>
      </c>
      <c r="O208" s="3" t="s">
        <v>13</v>
      </c>
      <c r="P208" s="3" t="s">
        <v>13</v>
      </c>
    </row>
    <row r="209" spans="1:16" ht="12" customHeight="1" x14ac:dyDescent="0.2">
      <c r="A209" s="52">
        <v>2024</v>
      </c>
      <c r="B209" s="3" t="s">
        <v>13</v>
      </c>
      <c r="C209" s="3" t="s">
        <v>13</v>
      </c>
      <c r="D209" s="3" t="s">
        <v>13</v>
      </c>
      <c r="E209" s="3" t="s">
        <v>13</v>
      </c>
      <c r="F209" s="3" t="s">
        <v>13</v>
      </c>
      <c r="G209" s="3" t="s">
        <v>13</v>
      </c>
      <c r="H209" s="3" t="s">
        <v>13</v>
      </c>
      <c r="I209" s="3" t="s">
        <v>13</v>
      </c>
      <c r="J209" s="72"/>
      <c r="K209" s="3" t="s">
        <v>13</v>
      </c>
      <c r="L209" s="3" t="s">
        <v>13</v>
      </c>
      <c r="M209" s="3" t="s">
        <v>13</v>
      </c>
      <c r="N209" s="3" t="s">
        <v>13</v>
      </c>
      <c r="O209" s="3" t="s">
        <v>13</v>
      </c>
      <c r="P209" s="3" t="s">
        <v>13</v>
      </c>
    </row>
    <row r="210" spans="1:16" ht="12" customHeight="1" x14ac:dyDescent="0.2">
      <c r="A210" s="52">
        <v>2025</v>
      </c>
      <c r="B210" s="3" t="s">
        <v>13</v>
      </c>
      <c r="C210" s="3" t="s">
        <v>13</v>
      </c>
      <c r="D210" s="3" t="s">
        <v>13</v>
      </c>
      <c r="E210" s="3" t="s">
        <v>13</v>
      </c>
      <c r="F210" s="3" t="s">
        <v>13</v>
      </c>
      <c r="G210" s="3" t="s">
        <v>13</v>
      </c>
      <c r="H210" s="3" t="s">
        <v>13</v>
      </c>
      <c r="I210" s="3" t="s">
        <v>13</v>
      </c>
      <c r="J210" s="72"/>
      <c r="K210" s="3" t="s">
        <v>13</v>
      </c>
      <c r="L210" s="3" t="s">
        <v>13</v>
      </c>
      <c r="M210" s="3" t="s">
        <v>13</v>
      </c>
      <c r="N210" s="3" t="s">
        <v>13</v>
      </c>
      <c r="O210" s="3" t="s">
        <v>13</v>
      </c>
      <c r="P210" s="3" t="s">
        <v>13</v>
      </c>
    </row>
    <row r="212" spans="1:16" x14ac:dyDescent="0.2">
      <c r="A212" s="33" t="s">
        <v>19</v>
      </c>
    </row>
    <row r="213" spans="1:16" x14ac:dyDescent="0.2">
      <c r="A213" s="1">
        <v>1976</v>
      </c>
      <c r="B213" s="3">
        <v>7.9966479006403368</v>
      </c>
      <c r="C213" s="3">
        <v>9.6863541077429876</v>
      </c>
      <c r="D213" s="3">
        <v>9.6652228740610777</v>
      </c>
      <c r="E213" s="3">
        <v>10.782631578947369</v>
      </c>
      <c r="F213" s="3">
        <v>14.20867493518324</v>
      </c>
      <c r="G213" s="3">
        <v>12.533302282254308</v>
      </c>
      <c r="H213" s="3" t="s">
        <v>13</v>
      </c>
      <c r="I213" s="4">
        <v>10.162879168088651</v>
      </c>
      <c r="K213" s="3">
        <v>4.3329955290611029</v>
      </c>
      <c r="L213" s="3">
        <v>5.0008901020650365</v>
      </c>
      <c r="M213" s="3">
        <v>6.7970002585983966</v>
      </c>
      <c r="N213" s="3">
        <v>8.2173913043478262</v>
      </c>
      <c r="O213" s="3" t="s">
        <v>13</v>
      </c>
      <c r="P213" s="3">
        <v>5.0676106707906436</v>
      </c>
    </row>
    <row r="214" spans="1:16" x14ac:dyDescent="0.2">
      <c r="A214" s="1">
        <v>1977</v>
      </c>
      <c r="B214" s="3">
        <v>9.2778680532986684</v>
      </c>
      <c r="C214" s="3">
        <v>9.0188564476885649</v>
      </c>
      <c r="D214" s="3">
        <v>9.6638049880937462</v>
      </c>
      <c r="E214" s="3">
        <v>11.681019016864012</v>
      </c>
      <c r="F214" s="3">
        <v>13.431384392365306</v>
      </c>
      <c r="G214" s="3">
        <v>9.3475046210720887</v>
      </c>
      <c r="H214" s="3" t="s">
        <v>13</v>
      </c>
      <c r="I214" s="4">
        <v>10.055379726723864</v>
      </c>
      <c r="K214" s="3">
        <v>4.4285714285714288</v>
      </c>
      <c r="L214" s="3">
        <v>4.6818181818181817</v>
      </c>
      <c r="M214" s="3">
        <v>6.7241379310344831</v>
      </c>
      <c r="N214" s="3">
        <v>7</v>
      </c>
      <c r="O214" s="3" t="s">
        <v>13</v>
      </c>
      <c r="P214" s="3">
        <v>5.401041666666667</v>
      </c>
    </row>
    <row r="215" spans="1:16" x14ac:dyDescent="0.2">
      <c r="A215" s="1">
        <v>1978</v>
      </c>
      <c r="B215" s="3">
        <v>8.2890566037735844</v>
      </c>
      <c r="C215" s="3">
        <v>9.1256570574890716</v>
      </c>
      <c r="D215" s="3">
        <v>8.3234659870613612</v>
      </c>
      <c r="E215" s="3">
        <v>11.757892491467576</v>
      </c>
      <c r="F215" s="3">
        <v>12.114897760467381</v>
      </c>
      <c r="G215" s="3">
        <v>6.0329818263405874</v>
      </c>
      <c r="H215" s="3" t="s">
        <v>13</v>
      </c>
      <c r="I215" s="4">
        <v>9.2733322292648417</v>
      </c>
      <c r="K215" s="3">
        <v>4.1849462365591394</v>
      </c>
      <c r="L215" s="3">
        <v>3.6963036963036964</v>
      </c>
      <c r="M215" s="3">
        <v>5.390990990990991</v>
      </c>
      <c r="N215" s="3">
        <v>5.4</v>
      </c>
      <c r="O215" s="3">
        <v>5.3157894736842106</v>
      </c>
      <c r="P215" s="3">
        <v>4.1517581739666873</v>
      </c>
    </row>
    <row r="216" spans="1:16" x14ac:dyDescent="0.2">
      <c r="A216" s="1">
        <v>1979</v>
      </c>
      <c r="B216" s="3" t="s">
        <v>13</v>
      </c>
      <c r="C216" s="3">
        <v>9.6922135660969939</v>
      </c>
      <c r="D216" s="3">
        <v>11.597532036070241</v>
      </c>
      <c r="E216" s="3">
        <v>13.076105476673428</v>
      </c>
      <c r="F216" s="3">
        <v>12.406033940917661</v>
      </c>
      <c r="G216" s="3">
        <v>10.351308900523561</v>
      </c>
      <c r="H216" s="3" t="s">
        <v>13</v>
      </c>
      <c r="I216" s="4">
        <v>11.097891231964484</v>
      </c>
      <c r="K216" s="3">
        <v>5.311392405063291</v>
      </c>
      <c r="L216" s="3">
        <v>5.8683673469387756</v>
      </c>
      <c r="M216" s="3">
        <v>8.6135831381733023</v>
      </c>
      <c r="N216" s="3">
        <v>7.6447368421052628</v>
      </c>
      <c r="O216" s="3">
        <v>7.625</v>
      </c>
      <c r="P216" s="3">
        <v>6.4522799575821841</v>
      </c>
    </row>
    <row r="217" spans="1:16" x14ac:dyDescent="0.2">
      <c r="A217" s="1">
        <v>1980</v>
      </c>
      <c r="B217" s="3" t="s">
        <v>13</v>
      </c>
      <c r="C217" s="3">
        <v>9.0550484265247402</v>
      </c>
      <c r="D217" s="3">
        <v>0</v>
      </c>
      <c r="E217" s="3">
        <v>9.2047875453587729</v>
      </c>
      <c r="F217" s="3">
        <v>12.785881403791851</v>
      </c>
      <c r="G217" s="3">
        <v>12.073901098901098</v>
      </c>
      <c r="H217" s="3" t="s">
        <v>13</v>
      </c>
      <c r="I217" s="4">
        <v>9.8105763171925737</v>
      </c>
      <c r="K217" s="3">
        <v>4.8409090909090908</v>
      </c>
      <c r="L217" s="3" t="s">
        <v>13</v>
      </c>
      <c r="M217" s="3">
        <v>1.7826086956521738</v>
      </c>
      <c r="N217" s="3">
        <v>7.4572864321608039</v>
      </c>
      <c r="O217" s="3">
        <v>6.5862068965517242</v>
      </c>
      <c r="P217" s="3">
        <v>5.4082687338501296</v>
      </c>
    </row>
    <row r="218" spans="1:16" x14ac:dyDescent="0.2">
      <c r="A218" s="1">
        <v>1981</v>
      </c>
      <c r="B218" s="3" t="s">
        <v>13</v>
      </c>
      <c r="C218" s="3">
        <v>7.2480005937911711</v>
      </c>
      <c r="D218" s="3">
        <v>9.3053287494628272</v>
      </c>
      <c r="E218" s="3">
        <v>8.4736905237904843</v>
      </c>
      <c r="F218" s="3">
        <v>11.760226669027803</v>
      </c>
      <c r="G218" s="3">
        <v>8.7112232030264813</v>
      </c>
      <c r="H218" s="3" t="s">
        <v>13</v>
      </c>
      <c r="I218" s="4">
        <v>7.991043946885938</v>
      </c>
      <c r="K218" s="3">
        <v>5</v>
      </c>
      <c r="L218" s="3">
        <v>4</v>
      </c>
      <c r="M218" s="3">
        <v>6.916666666666667</v>
      </c>
      <c r="N218" s="3">
        <v>5.4662162162162158</v>
      </c>
      <c r="O218" s="3">
        <v>10</v>
      </c>
      <c r="P218" s="3">
        <v>5.7005649717514126</v>
      </c>
    </row>
    <row r="219" spans="1:16" x14ac:dyDescent="0.2">
      <c r="A219" s="1">
        <v>1982</v>
      </c>
      <c r="B219" s="3">
        <v>8.3354566937223886</v>
      </c>
      <c r="C219" s="3">
        <v>9.1050430444140087</v>
      </c>
      <c r="D219" s="3">
        <v>10.074875546073352</v>
      </c>
      <c r="E219" s="3">
        <v>10.82703498093773</v>
      </c>
      <c r="F219" s="3">
        <v>10.846304044630404</v>
      </c>
      <c r="G219" s="3">
        <v>11.876830642132933</v>
      </c>
      <c r="H219" s="3" t="s">
        <v>13</v>
      </c>
      <c r="I219" s="4">
        <v>9.6937473477809153</v>
      </c>
      <c r="K219" s="3">
        <v>6.6853932584269664</v>
      </c>
      <c r="L219" s="3">
        <v>5.4848484848484844</v>
      </c>
      <c r="M219" s="3">
        <v>5.8196721311475406</v>
      </c>
      <c r="N219" s="3">
        <v>8.717171717171718</v>
      </c>
      <c r="O219" s="3">
        <v>10.416666666666666</v>
      </c>
      <c r="P219" s="3">
        <v>6.9258741258741257</v>
      </c>
    </row>
    <row r="220" spans="1:16" x14ac:dyDescent="0.2">
      <c r="A220" s="1">
        <v>1983</v>
      </c>
      <c r="B220" s="3">
        <v>6.30126404494382</v>
      </c>
      <c r="C220" s="3">
        <v>6.4368058126619774</v>
      </c>
      <c r="D220" s="3">
        <v>6.9599236641221376</v>
      </c>
      <c r="E220" s="3">
        <v>7.8839904893996433</v>
      </c>
      <c r="F220" s="3">
        <v>8.4234649754972608</v>
      </c>
      <c r="G220" s="3">
        <v>9.4693877551020407</v>
      </c>
      <c r="H220" s="3" t="s">
        <v>13</v>
      </c>
      <c r="I220" s="4">
        <v>7.0568715787434</v>
      </c>
      <c r="K220" s="3">
        <v>4.4357541899441344</v>
      </c>
      <c r="L220" s="3">
        <v>3.910224438902743</v>
      </c>
      <c r="M220" s="3">
        <v>4.9627659574468082</v>
      </c>
      <c r="N220" s="3">
        <v>5.8571428571428568</v>
      </c>
      <c r="O220" s="3">
        <v>5.2666666666666666</v>
      </c>
      <c r="P220" s="3">
        <v>4.2104018912529551</v>
      </c>
    </row>
    <row r="221" spans="1:16" x14ac:dyDescent="0.2">
      <c r="A221" s="1">
        <v>1984</v>
      </c>
      <c r="B221" s="3" t="s">
        <v>13</v>
      </c>
      <c r="C221" s="3">
        <v>7.8035810527576501</v>
      </c>
      <c r="D221" s="3">
        <v>8.3466747370810328</v>
      </c>
      <c r="E221" s="3">
        <v>9.7736637372136581</v>
      </c>
      <c r="F221" s="3">
        <v>9.5228426395939092</v>
      </c>
      <c r="G221" s="3">
        <v>8.588571428571429</v>
      </c>
      <c r="H221" s="3" t="s">
        <v>13</v>
      </c>
      <c r="I221" s="4">
        <v>8.4444732552970816</v>
      </c>
      <c r="K221" s="3" t="s">
        <v>13</v>
      </c>
      <c r="L221" s="3">
        <v>6.6779902940336857</v>
      </c>
      <c r="M221" s="3">
        <v>7.9415887850467293</v>
      </c>
      <c r="N221" s="3">
        <v>10.661290322580646</v>
      </c>
      <c r="O221" s="3" t="s">
        <v>13</v>
      </c>
      <c r="P221" s="3">
        <v>6.978511648948202</v>
      </c>
    </row>
    <row r="222" spans="1:16" x14ac:dyDescent="0.2">
      <c r="A222" s="1">
        <v>1985</v>
      </c>
      <c r="B222" s="3" t="s">
        <v>13</v>
      </c>
      <c r="C222" s="3">
        <v>12.457889785611725</v>
      </c>
      <c r="D222" s="3">
        <v>13.543915104989839</v>
      </c>
      <c r="E222" s="3">
        <v>14.97466499162479</v>
      </c>
      <c r="F222" s="3">
        <v>14.801117318435754</v>
      </c>
      <c r="G222" s="3">
        <v>12.257980115122972</v>
      </c>
      <c r="H222" s="3" t="s">
        <v>13</v>
      </c>
      <c r="I222" s="4">
        <v>13.095368070529792</v>
      </c>
      <c r="K222" s="3" t="s">
        <v>13</v>
      </c>
      <c r="L222" s="3">
        <v>5.9066666666666663</v>
      </c>
      <c r="M222" s="3">
        <v>6.8636363636363633</v>
      </c>
      <c r="N222" s="3">
        <v>7.375</v>
      </c>
      <c r="O222" s="3">
        <v>7.5</v>
      </c>
      <c r="P222" s="3">
        <v>6.5427135678391961</v>
      </c>
    </row>
    <row r="223" spans="1:16" x14ac:dyDescent="0.2">
      <c r="A223" s="1">
        <v>1986</v>
      </c>
      <c r="B223" s="3" t="s">
        <v>13</v>
      </c>
      <c r="C223" s="3">
        <v>8.7700738903087139</v>
      </c>
      <c r="D223" s="3">
        <v>9.6849489120652237</v>
      </c>
      <c r="E223" s="3">
        <v>10.14671540524904</v>
      </c>
      <c r="F223" s="3">
        <v>11.502385685884692</v>
      </c>
      <c r="G223" s="3">
        <v>10.977176220806793</v>
      </c>
      <c r="H223" s="3" t="s">
        <v>13</v>
      </c>
      <c r="I223" s="4">
        <v>9.4487344744546693</v>
      </c>
      <c r="K223" s="3" t="s">
        <v>13</v>
      </c>
      <c r="L223" s="3">
        <v>5.049403747870528</v>
      </c>
      <c r="M223" s="3">
        <v>7.3616298811544993</v>
      </c>
      <c r="N223" s="3">
        <v>6.8114754098360653</v>
      </c>
      <c r="O223" s="3">
        <v>8</v>
      </c>
      <c r="P223" s="3">
        <v>6.2655889145496539</v>
      </c>
    </row>
    <row r="224" spans="1:16" x14ac:dyDescent="0.2">
      <c r="A224" s="1">
        <v>1987</v>
      </c>
      <c r="B224" s="3" t="s">
        <v>13</v>
      </c>
      <c r="C224" s="3">
        <v>11.648755364806867</v>
      </c>
      <c r="D224" s="3">
        <v>12.269133948681711</v>
      </c>
      <c r="E224" s="3">
        <v>12.337624081994996</v>
      </c>
      <c r="F224" s="3">
        <v>11.084923365655301</v>
      </c>
      <c r="G224" s="3">
        <v>11.409829406986191</v>
      </c>
      <c r="H224" s="3" t="s">
        <v>13</v>
      </c>
      <c r="I224" s="4">
        <v>11.943889686619679</v>
      </c>
      <c r="K224" s="3" t="s">
        <v>13</v>
      </c>
      <c r="L224" s="3">
        <v>5.5762711864406782</v>
      </c>
      <c r="M224" s="3">
        <v>5.5686274509803919</v>
      </c>
      <c r="N224" s="3" t="s">
        <v>13</v>
      </c>
      <c r="O224" s="3">
        <v>5.25</v>
      </c>
      <c r="P224" s="3">
        <v>5.5508474576271185</v>
      </c>
    </row>
    <row r="225" spans="1:16" x14ac:dyDescent="0.2">
      <c r="A225" s="1">
        <v>1988</v>
      </c>
      <c r="B225" s="3" t="s">
        <v>13</v>
      </c>
      <c r="C225" s="3">
        <v>10.099030123964289</v>
      </c>
      <c r="D225" s="3">
        <v>12.501889068237046</v>
      </c>
      <c r="E225" s="3">
        <v>14.972415598010992</v>
      </c>
      <c r="F225" s="3">
        <v>16.645048481958352</v>
      </c>
      <c r="G225" s="3">
        <v>12.467546362339515</v>
      </c>
      <c r="H225" s="3" t="s">
        <v>13</v>
      </c>
      <c r="I225" s="4">
        <v>12.285622251328414</v>
      </c>
      <c r="K225" s="3" t="s">
        <v>13</v>
      </c>
      <c r="L225" s="3">
        <v>5.8247734138972813</v>
      </c>
      <c r="M225" s="3">
        <v>5.117647058823529</v>
      </c>
      <c r="N225" s="3">
        <v>6.1142857142857139</v>
      </c>
      <c r="O225" s="3" t="s">
        <v>13</v>
      </c>
      <c r="P225" s="3">
        <v>5.79</v>
      </c>
    </row>
    <row r="226" spans="1:16" x14ac:dyDescent="0.2">
      <c r="A226" s="1">
        <v>1989</v>
      </c>
      <c r="B226" s="3" t="s">
        <v>13</v>
      </c>
      <c r="C226" s="3">
        <v>11.072876560804918</v>
      </c>
      <c r="D226" s="3">
        <v>11.902832556471854</v>
      </c>
      <c r="E226" s="3">
        <v>12.428793187563755</v>
      </c>
      <c r="F226" s="3">
        <v>12.359104589917232</v>
      </c>
      <c r="G226" s="3">
        <v>12.118243243243244</v>
      </c>
      <c r="H226" s="3" t="s">
        <v>13</v>
      </c>
      <c r="I226" s="4">
        <v>11.701514519938863</v>
      </c>
      <c r="K226" s="3" t="s">
        <v>13</v>
      </c>
      <c r="L226" s="3">
        <v>6.0789473684210522</v>
      </c>
      <c r="M226" s="3">
        <v>5.8224852071005921</v>
      </c>
      <c r="N226" s="3">
        <v>6.6769230769230772</v>
      </c>
      <c r="O226" s="3">
        <v>6.1818181818181817</v>
      </c>
      <c r="P226" s="3">
        <v>6.1449814126394049</v>
      </c>
    </row>
    <row r="227" spans="1:16" x14ac:dyDescent="0.2">
      <c r="A227" s="1">
        <v>1990</v>
      </c>
      <c r="B227" s="3" t="s">
        <v>13</v>
      </c>
      <c r="C227" s="3">
        <v>9.8383489223261495</v>
      </c>
      <c r="D227" s="3">
        <v>10.212715651111067</v>
      </c>
      <c r="E227" s="3">
        <v>11.259887861797242</v>
      </c>
      <c r="F227" s="3">
        <v>9.6953212031191978</v>
      </c>
      <c r="G227" s="3">
        <v>11.76342412451362</v>
      </c>
      <c r="H227" s="3" t="s">
        <v>13</v>
      </c>
      <c r="I227" s="4">
        <v>10.260826426987277</v>
      </c>
      <c r="K227" s="3" t="s">
        <v>13</v>
      </c>
      <c r="L227" s="3">
        <v>5.2924648786717752</v>
      </c>
      <c r="M227" s="3">
        <v>6.3702830188679247</v>
      </c>
      <c r="N227" s="3">
        <v>6.333333333333333</v>
      </c>
      <c r="O227" s="3">
        <v>6.333333333333333</v>
      </c>
      <c r="P227" s="3">
        <v>5.6291681291681295</v>
      </c>
    </row>
    <row r="228" spans="1:16" x14ac:dyDescent="0.2">
      <c r="A228" s="1">
        <v>1991</v>
      </c>
      <c r="B228" s="3" t="s">
        <v>13</v>
      </c>
      <c r="C228" s="3">
        <v>9.6999999999999993</v>
      </c>
      <c r="D228" s="3">
        <v>14.2</v>
      </c>
      <c r="E228" s="3">
        <v>13</v>
      </c>
      <c r="F228" s="3">
        <v>12.1</v>
      </c>
      <c r="G228" s="3">
        <v>13</v>
      </c>
      <c r="H228" s="3" t="s">
        <v>13</v>
      </c>
      <c r="I228" s="4">
        <v>12.6</v>
      </c>
      <c r="K228" s="3" t="s">
        <v>13</v>
      </c>
      <c r="L228" s="3">
        <v>5.2</v>
      </c>
      <c r="M228" s="3">
        <v>6</v>
      </c>
      <c r="N228" s="3">
        <v>6.6</v>
      </c>
      <c r="O228" s="3" t="s">
        <v>13</v>
      </c>
      <c r="P228" s="3">
        <v>5.4</v>
      </c>
    </row>
    <row r="229" spans="1:16" x14ac:dyDescent="0.2">
      <c r="A229" s="1">
        <v>1992</v>
      </c>
      <c r="B229" s="3" t="s">
        <v>13</v>
      </c>
      <c r="C229" s="3">
        <v>8.6</v>
      </c>
      <c r="D229" s="3">
        <v>9.3000000000000007</v>
      </c>
      <c r="E229" s="3">
        <v>9.1</v>
      </c>
      <c r="F229" s="3">
        <v>9.9</v>
      </c>
      <c r="G229" s="3">
        <v>9.6999999999999993</v>
      </c>
      <c r="H229" s="3" t="s">
        <v>13</v>
      </c>
      <c r="I229" s="4">
        <v>9</v>
      </c>
      <c r="K229" s="3" t="s">
        <v>13</v>
      </c>
      <c r="L229" s="3">
        <v>4.3</v>
      </c>
      <c r="M229" s="3">
        <v>5.2</v>
      </c>
      <c r="N229" s="3">
        <v>4.4000000000000004</v>
      </c>
      <c r="O229" s="3" t="s">
        <v>13</v>
      </c>
      <c r="P229" s="3">
        <v>4.5</v>
      </c>
    </row>
    <row r="230" spans="1:16" x14ac:dyDescent="0.2">
      <c r="A230" s="1">
        <v>1993</v>
      </c>
      <c r="B230" s="3" t="s">
        <v>13</v>
      </c>
      <c r="C230" s="3">
        <v>8.6999999999999993</v>
      </c>
      <c r="D230" s="3">
        <v>9.1999999999999993</v>
      </c>
      <c r="E230" s="3">
        <v>11</v>
      </c>
      <c r="F230" s="3">
        <v>10.7</v>
      </c>
      <c r="G230" s="3">
        <v>10.9</v>
      </c>
      <c r="H230" s="3" t="s">
        <v>13</v>
      </c>
      <c r="I230" s="4">
        <v>9.4</v>
      </c>
      <c r="K230" s="3" t="s">
        <v>13</v>
      </c>
      <c r="L230" s="3" t="s">
        <v>13</v>
      </c>
      <c r="M230" s="3" t="s">
        <v>13</v>
      </c>
      <c r="N230" s="3" t="s">
        <v>13</v>
      </c>
      <c r="O230" s="3" t="s">
        <v>13</v>
      </c>
      <c r="P230" s="3" t="s">
        <v>13</v>
      </c>
    </row>
    <row r="231" spans="1:16" x14ac:dyDescent="0.2">
      <c r="A231" s="1">
        <v>1994</v>
      </c>
      <c r="B231" s="3" t="s">
        <v>13</v>
      </c>
      <c r="C231" s="3">
        <v>10.9</v>
      </c>
      <c r="D231" s="3">
        <v>11.6</v>
      </c>
      <c r="E231" s="3">
        <v>12.5</v>
      </c>
      <c r="F231" s="3">
        <v>12.8</v>
      </c>
      <c r="G231" s="3">
        <v>10</v>
      </c>
      <c r="H231" s="3" t="s">
        <v>13</v>
      </c>
      <c r="I231" s="4">
        <v>11.8</v>
      </c>
      <c r="K231" s="3" t="s">
        <v>13</v>
      </c>
      <c r="L231" s="3" t="s">
        <v>13</v>
      </c>
      <c r="M231" s="3" t="s">
        <v>13</v>
      </c>
      <c r="N231" s="3" t="s">
        <v>13</v>
      </c>
      <c r="O231" s="3" t="s">
        <v>13</v>
      </c>
      <c r="P231" s="3" t="s">
        <v>13</v>
      </c>
    </row>
    <row r="232" spans="1:16" x14ac:dyDescent="0.2">
      <c r="A232" s="1">
        <v>1995</v>
      </c>
      <c r="B232" s="3" t="s">
        <v>13</v>
      </c>
      <c r="C232" s="3">
        <v>9.1999999999999993</v>
      </c>
      <c r="D232" s="3">
        <v>10.199999999999999</v>
      </c>
      <c r="E232" s="3">
        <v>11</v>
      </c>
      <c r="F232" s="3">
        <v>12.9</v>
      </c>
      <c r="G232" s="3">
        <v>12</v>
      </c>
      <c r="H232" s="3" t="s">
        <v>13</v>
      </c>
      <c r="I232" s="4">
        <v>10.199999999999999</v>
      </c>
      <c r="K232" s="3" t="s">
        <v>13</v>
      </c>
      <c r="L232" s="3" t="s">
        <v>13</v>
      </c>
      <c r="M232" s="3" t="s">
        <v>13</v>
      </c>
      <c r="N232" s="3" t="s">
        <v>13</v>
      </c>
      <c r="O232" s="3" t="s">
        <v>13</v>
      </c>
      <c r="P232" s="3" t="s">
        <v>13</v>
      </c>
    </row>
    <row r="233" spans="1:16" x14ac:dyDescent="0.2">
      <c r="A233" s="1">
        <v>1996</v>
      </c>
      <c r="B233" s="3" t="s">
        <v>13</v>
      </c>
      <c r="C233" s="3">
        <v>10.4</v>
      </c>
      <c r="D233" s="3">
        <v>11.3</v>
      </c>
      <c r="E233" s="3">
        <v>12.6</v>
      </c>
      <c r="F233" s="3">
        <v>11.7</v>
      </c>
      <c r="G233" s="3">
        <v>11.2</v>
      </c>
      <c r="H233" s="3" t="s">
        <v>13</v>
      </c>
      <c r="I233" s="4">
        <v>11.3</v>
      </c>
      <c r="K233" s="3" t="s">
        <v>13</v>
      </c>
      <c r="L233" s="3" t="s">
        <v>13</v>
      </c>
      <c r="M233" s="3" t="s">
        <v>13</v>
      </c>
      <c r="N233" s="3" t="s">
        <v>13</v>
      </c>
      <c r="O233" s="3" t="s">
        <v>13</v>
      </c>
      <c r="P233" s="3" t="s">
        <v>13</v>
      </c>
    </row>
    <row r="234" spans="1:16" x14ac:dyDescent="0.2">
      <c r="A234" s="1">
        <v>1997</v>
      </c>
      <c r="B234" s="3">
        <v>10.6</v>
      </c>
      <c r="C234" s="3">
        <v>10.6</v>
      </c>
      <c r="D234" s="3">
        <v>10.5</v>
      </c>
      <c r="E234" s="3">
        <v>11.9</v>
      </c>
      <c r="F234" s="3" t="s">
        <v>13</v>
      </c>
      <c r="G234" s="3">
        <v>10</v>
      </c>
      <c r="H234" s="3" t="s">
        <v>13</v>
      </c>
      <c r="I234" s="4">
        <v>10.9</v>
      </c>
      <c r="K234" s="3" t="s">
        <v>13</v>
      </c>
      <c r="L234" s="3" t="s">
        <v>13</v>
      </c>
      <c r="M234" s="3" t="s">
        <v>13</v>
      </c>
      <c r="N234" s="3" t="s">
        <v>13</v>
      </c>
      <c r="O234" s="3" t="s">
        <v>13</v>
      </c>
      <c r="P234" s="3" t="s">
        <v>13</v>
      </c>
    </row>
    <row r="235" spans="1:16" x14ac:dyDescent="0.2">
      <c r="A235" s="1">
        <v>1998</v>
      </c>
      <c r="B235" s="3" t="s">
        <v>13</v>
      </c>
      <c r="C235" s="3">
        <v>7.5</v>
      </c>
      <c r="D235" s="3">
        <v>7.2</v>
      </c>
      <c r="E235" s="3">
        <v>7.4</v>
      </c>
      <c r="F235" s="3">
        <v>11.1</v>
      </c>
      <c r="G235" s="3">
        <v>8.1</v>
      </c>
      <c r="H235" s="3" t="s">
        <v>13</v>
      </c>
      <c r="I235" s="4">
        <v>7.4</v>
      </c>
      <c r="K235" s="3" t="s">
        <v>13</v>
      </c>
      <c r="L235" s="3" t="s">
        <v>13</v>
      </c>
      <c r="M235" s="3" t="s">
        <v>13</v>
      </c>
      <c r="N235" s="3" t="s">
        <v>13</v>
      </c>
      <c r="O235" s="3" t="s">
        <v>13</v>
      </c>
      <c r="P235" s="3" t="s">
        <v>13</v>
      </c>
    </row>
    <row r="236" spans="1:16" x14ac:dyDescent="0.2">
      <c r="A236" s="1">
        <v>1999</v>
      </c>
      <c r="B236" s="3">
        <v>11.5</v>
      </c>
      <c r="C236" s="3">
        <v>13.6</v>
      </c>
      <c r="D236" s="3">
        <v>13.3</v>
      </c>
      <c r="E236" s="3">
        <v>15.7</v>
      </c>
      <c r="F236" s="3">
        <v>12.6</v>
      </c>
      <c r="G236" s="3">
        <v>11</v>
      </c>
      <c r="H236" s="3" t="s">
        <v>13</v>
      </c>
      <c r="I236" s="4">
        <v>13.6</v>
      </c>
      <c r="K236" s="3" t="s">
        <v>13</v>
      </c>
      <c r="L236" s="3" t="s">
        <v>13</v>
      </c>
      <c r="M236" s="3" t="s">
        <v>13</v>
      </c>
      <c r="N236" s="3" t="s">
        <v>13</v>
      </c>
      <c r="O236" s="3" t="s">
        <v>13</v>
      </c>
      <c r="P236" s="3" t="s">
        <v>13</v>
      </c>
    </row>
    <row r="237" spans="1:16" x14ac:dyDescent="0.2">
      <c r="A237" s="1">
        <v>2000</v>
      </c>
      <c r="B237" s="3" t="s">
        <v>13</v>
      </c>
      <c r="C237" s="3">
        <v>9.5</v>
      </c>
      <c r="D237" s="3">
        <v>12.9</v>
      </c>
      <c r="E237" s="3">
        <v>14.3</v>
      </c>
      <c r="F237" s="3">
        <v>11.9</v>
      </c>
      <c r="G237" s="3" t="s">
        <v>13</v>
      </c>
      <c r="H237" s="3" t="s">
        <v>13</v>
      </c>
      <c r="I237" s="4">
        <v>10.9</v>
      </c>
      <c r="K237" s="3" t="s">
        <v>13</v>
      </c>
      <c r="L237" s="3" t="s">
        <v>13</v>
      </c>
      <c r="M237" s="3" t="s">
        <v>13</v>
      </c>
      <c r="N237" s="3" t="s">
        <v>13</v>
      </c>
      <c r="O237" s="3" t="s">
        <v>13</v>
      </c>
      <c r="P237" s="3" t="s">
        <v>13</v>
      </c>
    </row>
    <row r="238" spans="1:16" x14ac:dyDescent="0.2">
      <c r="A238" s="1">
        <v>2001</v>
      </c>
      <c r="B238" s="3" t="s">
        <v>13</v>
      </c>
      <c r="C238" s="3">
        <v>11.5</v>
      </c>
      <c r="D238" s="3">
        <v>11.9</v>
      </c>
      <c r="E238" s="3">
        <v>12.6</v>
      </c>
      <c r="F238" s="3">
        <v>11</v>
      </c>
      <c r="G238" s="3">
        <v>14.7</v>
      </c>
      <c r="H238" s="3" t="s">
        <v>13</v>
      </c>
      <c r="I238" s="4">
        <v>11.6</v>
      </c>
      <c r="K238" s="3" t="s">
        <v>13</v>
      </c>
      <c r="L238" s="3" t="s">
        <v>13</v>
      </c>
      <c r="M238" s="3" t="s">
        <v>13</v>
      </c>
      <c r="N238" s="3" t="s">
        <v>13</v>
      </c>
      <c r="O238" s="3" t="s">
        <v>13</v>
      </c>
      <c r="P238" s="3" t="s">
        <v>13</v>
      </c>
    </row>
    <row r="239" spans="1:16" x14ac:dyDescent="0.2">
      <c r="A239" s="1">
        <v>2002</v>
      </c>
      <c r="B239" s="3" t="s">
        <v>13</v>
      </c>
      <c r="C239" s="3">
        <v>11.1</v>
      </c>
      <c r="D239" s="3">
        <v>13.5</v>
      </c>
      <c r="E239" s="3">
        <v>14.4</v>
      </c>
      <c r="F239" s="3">
        <v>13.2</v>
      </c>
      <c r="G239" s="3">
        <v>13.9</v>
      </c>
      <c r="H239" s="3" t="s">
        <v>13</v>
      </c>
      <c r="I239" s="4">
        <v>13</v>
      </c>
      <c r="K239" s="3" t="s">
        <v>13</v>
      </c>
      <c r="L239" s="3" t="s">
        <v>13</v>
      </c>
      <c r="M239" s="3" t="s">
        <v>13</v>
      </c>
      <c r="N239" s="3" t="s">
        <v>13</v>
      </c>
      <c r="O239" s="3" t="s">
        <v>13</v>
      </c>
      <c r="P239" s="3" t="s">
        <v>13</v>
      </c>
    </row>
    <row r="240" spans="1:16" x14ac:dyDescent="0.2">
      <c r="A240" s="1">
        <v>2003</v>
      </c>
      <c r="B240" s="3" t="s">
        <v>13</v>
      </c>
      <c r="C240" s="3">
        <v>13</v>
      </c>
      <c r="D240" s="3">
        <v>14.4</v>
      </c>
      <c r="E240" s="3">
        <v>14</v>
      </c>
      <c r="F240" s="3">
        <v>14.7</v>
      </c>
      <c r="G240" s="3">
        <v>13.8</v>
      </c>
      <c r="H240" s="3" t="s">
        <v>13</v>
      </c>
      <c r="I240" s="4">
        <v>13.8</v>
      </c>
      <c r="K240" s="3" t="s">
        <v>13</v>
      </c>
      <c r="L240" s="3" t="s">
        <v>13</v>
      </c>
      <c r="M240" s="3" t="s">
        <v>13</v>
      </c>
      <c r="N240" s="3" t="s">
        <v>13</v>
      </c>
      <c r="O240" s="3" t="s">
        <v>13</v>
      </c>
      <c r="P240" s="3" t="s">
        <v>13</v>
      </c>
    </row>
    <row r="241" spans="1:16" x14ac:dyDescent="0.2">
      <c r="A241" s="1">
        <v>2004</v>
      </c>
      <c r="B241" s="3" t="s">
        <v>13</v>
      </c>
      <c r="C241" s="3">
        <v>13.9</v>
      </c>
      <c r="D241" s="3">
        <v>12.5</v>
      </c>
      <c r="E241" s="3">
        <v>13.2</v>
      </c>
      <c r="F241" s="3">
        <v>14.5</v>
      </c>
      <c r="G241" s="3">
        <v>13.7</v>
      </c>
      <c r="H241" s="3" t="s">
        <v>13</v>
      </c>
      <c r="I241" s="4">
        <v>13.2</v>
      </c>
      <c r="K241" s="3" t="s">
        <v>13</v>
      </c>
      <c r="L241" s="3" t="s">
        <v>13</v>
      </c>
      <c r="M241" s="3" t="s">
        <v>13</v>
      </c>
      <c r="N241" s="3" t="s">
        <v>13</v>
      </c>
      <c r="O241" s="3" t="s">
        <v>13</v>
      </c>
      <c r="P241" s="3" t="s">
        <v>13</v>
      </c>
    </row>
    <row r="242" spans="1:16" ht="12" customHeight="1" x14ac:dyDescent="0.2">
      <c r="A242" s="1">
        <v>2005</v>
      </c>
      <c r="B242" s="3" t="s">
        <v>13</v>
      </c>
      <c r="C242" s="3">
        <v>10.911469650640818</v>
      </c>
      <c r="D242" s="3">
        <v>13.119776044791042</v>
      </c>
      <c r="E242" s="3">
        <v>14.078268338773407</v>
      </c>
      <c r="F242" s="3">
        <v>16.532448906418072</v>
      </c>
      <c r="G242" s="3">
        <v>13.075949367088608</v>
      </c>
      <c r="H242" s="3" t="s">
        <v>13</v>
      </c>
      <c r="I242" s="4">
        <v>12.1</v>
      </c>
      <c r="J242" s="72"/>
      <c r="K242" s="3" t="s">
        <v>13</v>
      </c>
      <c r="L242" s="3" t="s">
        <v>13</v>
      </c>
      <c r="M242" s="3" t="s">
        <v>13</v>
      </c>
      <c r="N242" s="3" t="s">
        <v>13</v>
      </c>
      <c r="O242" s="3" t="s">
        <v>13</v>
      </c>
      <c r="P242" s="3" t="s">
        <v>13</v>
      </c>
    </row>
    <row r="243" spans="1:16" ht="12" customHeight="1" x14ac:dyDescent="0.2">
      <c r="A243" s="52">
        <v>2006</v>
      </c>
      <c r="B243" s="3" t="s">
        <v>13</v>
      </c>
      <c r="C243" s="3">
        <v>12.385632125920694</v>
      </c>
      <c r="D243" s="3">
        <v>12.554987212276215</v>
      </c>
      <c r="E243" s="3">
        <v>16.21965317919075</v>
      </c>
      <c r="F243" s="3">
        <v>13.28225806451613</v>
      </c>
      <c r="G243" s="3">
        <v>15.746753246753247</v>
      </c>
      <c r="H243" s="3" t="s">
        <v>13</v>
      </c>
      <c r="I243" s="4">
        <v>12.6</v>
      </c>
      <c r="J243" s="72"/>
      <c r="K243" s="3" t="s">
        <v>13</v>
      </c>
      <c r="L243" s="3" t="s">
        <v>13</v>
      </c>
      <c r="M243" s="3" t="s">
        <v>13</v>
      </c>
      <c r="N243" s="3" t="s">
        <v>13</v>
      </c>
      <c r="O243" s="3" t="s">
        <v>13</v>
      </c>
      <c r="P243" s="3" t="s">
        <v>13</v>
      </c>
    </row>
    <row r="244" spans="1:16" ht="12" customHeight="1" x14ac:dyDescent="0.2">
      <c r="A244" s="1">
        <v>2007</v>
      </c>
      <c r="B244" s="3" t="s">
        <v>13</v>
      </c>
      <c r="C244" s="3">
        <v>14.081235493661847</v>
      </c>
      <c r="D244" s="3">
        <v>13.217948717948717</v>
      </c>
      <c r="E244" s="3">
        <v>13.61139896373057</v>
      </c>
      <c r="F244" s="3">
        <v>14.112396694214876</v>
      </c>
      <c r="G244" s="3">
        <v>17.629310344827587</v>
      </c>
      <c r="H244" s="3" t="s">
        <v>13</v>
      </c>
      <c r="I244" s="4">
        <v>14</v>
      </c>
      <c r="J244" s="72"/>
      <c r="K244" s="3" t="s">
        <v>13</v>
      </c>
      <c r="L244" s="3" t="s">
        <v>13</v>
      </c>
      <c r="M244" s="3" t="s">
        <v>13</v>
      </c>
      <c r="N244" s="3" t="s">
        <v>13</v>
      </c>
      <c r="O244" s="3" t="s">
        <v>13</v>
      </c>
      <c r="P244" s="3" t="s">
        <v>13</v>
      </c>
    </row>
    <row r="245" spans="1:16" ht="12" customHeight="1" x14ac:dyDescent="0.2">
      <c r="A245" s="52">
        <v>2008</v>
      </c>
      <c r="B245" s="3" t="s">
        <v>13</v>
      </c>
      <c r="C245" s="3" t="s">
        <v>13</v>
      </c>
      <c r="D245" s="3" t="s">
        <v>13</v>
      </c>
      <c r="E245" s="3" t="s">
        <v>13</v>
      </c>
      <c r="F245" s="3" t="s">
        <v>13</v>
      </c>
      <c r="G245" s="3" t="s">
        <v>13</v>
      </c>
      <c r="H245" s="3" t="s">
        <v>13</v>
      </c>
      <c r="I245" s="4" t="s">
        <v>13</v>
      </c>
      <c r="J245" s="72"/>
      <c r="K245" s="3" t="s">
        <v>13</v>
      </c>
      <c r="L245" s="3" t="s">
        <v>13</v>
      </c>
      <c r="M245" s="3" t="s">
        <v>13</v>
      </c>
      <c r="N245" s="3" t="s">
        <v>13</v>
      </c>
      <c r="O245" s="3" t="s">
        <v>13</v>
      </c>
      <c r="P245" s="3" t="s">
        <v>13</v>
      </c>
    </row>
    <row r="246" spans="1:16" ht="12" customHeight="1" x14ac:dyDescent="0.2">
      <c r="A246" s="52">
        <v>2009</v>
      </c>
      <c r="B246" s="3" t="s">
        <v>13</v>
      </c>
      <c r="C246" s="3" t="s">
        <v>13</v>
      </c>
      <c r="D246" s="3" t="s">
        <v>13</v>
      </c>
      <c r="E246" s="3" t="s">
        <v>13</v>
      </c>
      <c r="F246" s="3" t="s">
        <v>13</v>
      </c>
      <c r="G246" s="3" t="s">
        <v>13</v>
      </c>
      <c r="H246" s="3" t="s">
        <v>13</v>
      </c>
      <c r="I246" s="4" t="s">
        <v>13</v>
      </c>
      <c r="J246" s="72"/>
      <c r="K246" s="3" t="s">
        <v>13</v>
      </c>
      <c r="L246" s="3" t="s">
        <v>13</v>
      </c>
      <c r="M246" s="3" t="s">
        <v>13</v>
      </c>
      <c r="N246" s="3" t="s">
        <v>13</v>
      </c>
      <c r="O246" s="3" t="s">
        <v>13</v>
      </c>
      <c r="P246" s="3" t="s">
        <v>13</v>
      </c>
    </row>
    <row r="247" spans="1:16" ht="12" customHeight="1" x14ac:dyDescent="0.2">
      <c r="A247" s="52">
        <v>2010</v>
      </c>
      <c r="B247" s="3" t="s">
        <v>13</v>
      </c>
      <c r="C247" s="3" t="s">
        <v>13</v>
      </c>
      <c r="D247" s="3" t="s">
        <v>13</v>
      </c>
      <c r="E247" s="3">
        <v>14.169337979094077</v>
      </c>
      <c r="F247" s="3" t="s">
        <v>13</v>
      </c>
      <c r="G247" s="3" t="s">
        <v>13</v>
      </c>
      <c r="H247" s="3" t="s">
        <v>13</v>
      </c>
      <c r="I247" s="4">
        <v>14.169337979094077</v>
      </c>
      <c r="J247" s="72"/>
      <c r="K247" s="3" t="s">
        <v>13</v>
      </c>
      <c r="L247" s="3" t="s">
        <v>13</v>
      </c>
      <c r="M247" s="3" t="s">
        <v>13</v>
      </c>
      <c r="N247" s="3" t="s">
        <v>13</v>
      </c>
      <c r="O247" s="3" t="s">
        <v>13</v>
      </c>
      <c r="P247" s="3" t="s">
        <v>13</v>
      </c>
    </row>
    <row r="248" spans="1:16" ht="12" customHeight="1" x14ac:dyDescent="0.2">
      <c r="A248" s="52">
        <v>2011</v>
      </c>
      <c r="B248" s="3" t="s">
        <v>13</v>
      </c>
      <c r="C248" s="3">
        <v>14.875094244785123</v>
      </c>
      <c r="D248" s="3">
        <v>14.361295069904342</v>
      </c>
      <c r="E248" s="3">
        <v>14.480575539568346</v>
      </c>
      <c r="F248" s="3">
        <v>12.468468468468469</v>
      </c>
      <c r="G248" s="3">
        <v>12.604166666666666</v>
      </c>
      <c r="H248" s="3" t="s">
        <v>13</v>
      </c>
      <c r="I248" s="4">
        <v>14.584671073339628</v>
      </c>
      <c r="J248" s="72"/>
      <c r="K248" s="3" t="s">
        <v>13</v>
      </c>
      <c r="L248" s="3" t="s">
        <v>13</v>
      </c>
      <c r="M248" s="3" t="s">
        <v>13</v>
      </c>
      <c r="N248" s="3" t="s">
        <v>13</v>
      </c>
      <c r="O248" s="3" t="s">
        <v>13</v>
      </c>
      <c r="P248" s="3" t="s">
        <v>13</v>
      </c>
    </row>
    <row r="249" spans="1:16" ht="12" customHeight="1" x14ac:dyDescent="0.2">
      <c r="A249" s="52">
        <v>2012</v>
      </c>
      <c r="B249" s="3" t="s">
        <v>13</v>
      </c>
      <c r="C249" s="3">
        <v>10.7</v>
      </c>
      <c r="D249" s="3">
        <v>13.3</v>
      </c>
      <c r="E249" s="3">
        <v>13.9</v>
      </c>
      <c r="F249" s="3">
        <v>12.5</v>
      </c>
      <c r="G249" s="3">
        <v>11.6</v>
      </c>
      <c r="H249" s="3" t="s">
        <v>13</v>
      </c>
      <c r="I249" s="4">
        <v>12.2</v>
      </c>
      <c r="J249" s="72"/>
      <c r="K249" s="3" t="s">
        <v>13</v>
      </c>
      <c r="L249" s="3" t="s">
        <v>13</v>
      </c>
      <c r="M249" s="3" t="s">
        <v>13</v>
      </c>
      <c r="N249" s="3" t="s">
        <v>13</v>
      </c>
      <c r="O249" s="3" t="s">
        <v>13</v>
      </c>
      <c r="P249" s="3" t="s">
        <v>13</v>
      </c>
    </row>
    <row r="250" spans="1:16" ht="12" customHeight="1" x14ac:dyDescent="0.2">
      <c r="A250" s="52">
        <v>2013</v>
      </c>
      <c r="B250" s="3" t="s">
        <v>13</v>
      </c>
      <c r="C250" s="3">
        <v>12.4</v>
      </c>
      <c r="D250" s="3">
        <v>13.6</v>
      </c>
      <c r="E250" s="3">
        <v>16</v>
      </c>
      <c r="F250" s="3">
        <v>14.651750972762645</v>
      </c>
      <c r="G250" s="3">
        <v>12.284403669724771</v>
      </c>
      <c r="H250" s="3" t="s">
        <v>13</v>
      </c>
      <c r="I250" s="4">
        <v>13.3</v>
      </c>
      <c r="J250" s="72"/>
      <c r="K250" s="3" t="s">
        <v>13</v>
      </c>
      <c r="L250" s="3" t="s">
        <v>13</v>
      </c>
      <c r="M250" s="3" t="s">
        <v>13</v>
      </c>
      <c r="N250" s="3" t="s">
        <v>13</v>
      </c>
      <c r="O250" s="3" t="s">
        <v>13</v>
      </c>
      <c r="P250" s="3" t="s">
        <v>13</v>
      </c>
    </row>
    <row r="251" spans="1:16" ht="12" customHeight="1" x14ac:dyDescent="0.2">
      <c r="A251" s="52">
        <v>2014</v>
      </c>
      <c r="B251" s="3" t="s">
        <v>13</v>
      </c>
      <c r="C251" s="3">
        <v>11.167472932504031</v>
      </c>
      <c r="D251" s="3">
        <v>13.726918075422628</v>
      </c>
      <c r="E251" s="3">
        <v>14.354549975136749</v>
      </c>
      <c r="F251" s="3">
        <v>14.366028708133971</v>
      </c>
      <c r="G251" s="3" t="s">
        <v>13</v>
      </c>
      <c r="H251" s="3" t="s">
        <v>13</v>
      </c>
      <c r="I251" s="4">
        <v>12.6</v>
      </c>
      <c r="J251" s="72"/>
      <c r="K251" s="3" t="s">
        <v>13</v>
      </c>
      <c r="L251" s="3" t="s">
        <v>13</v>
      </c>
      <c r="M251" s="3" t="s">
        <v>13</v>
      </c>
      <c r="N251" s="3" t="s">
        <v>13</v>
      </c>
      <c r="O251" s="3" t="s">
        <v>13</v>
      </c>
      <c r="P251" s="3" t="s">
        <v>13</v>
      </c>
    </row>
    <row r="252" spans="1:16" ht="12" customHeight="1" x14ac:dyDescent="0.2">
      <c r="A252" s="52">
        <v>2015</v>
      </c>
      <c r="B252" s="3" t="s">
        <v>13</v>
      </c>
      <c r="C252" s="3">
        <v>9.8251085669167004</v>
      </c>
      <c r="D252" s="3">
        <v>10.478416195296219</v>
      </c>
      <c r="E252" s="3">
        <v>11.402118100128369</v>
      </c>
      <c r="F252" s="3">
        <v>12.457446808510639</v>
      </c>
      <c r="G252" s="3" t="s">
        <v>13</v>
      </c>
      <c r="H252" s="3" t="s">
        <v>13</v>
      </c>
      <c r="I252" s="4">
        <v>10.4</v>
      </c>
      <c r="J252" s="72"/>
      <c r="K252" s="3" t="s">
        <v>13</v>
      </c>
      <c r="L252" s="3" t="s">
        <v>13</v>
      </c>
      <c r="M252" s="3" t="s">
        <v>13</v>
      </c>
      <c r="N252" s="3" t="s">
        <v>13</v>
      </c>
      <c r="O252" s="3" t="s">
        <v>13</v>
      </c>
      <c r="P252" s="3" t="s">
        <v>13</v>
      </c>
    </row>
    <row r="253" spans="1:16" ht="12" customHeight="1" x14ac:dyDescent="0.2">
      <c r="A253" s="52">
        <v>2016</v>
      </c>
      <c r="B253" s="3" t="s">
        <v>13</v>
      </c>
      <c r="C253" s="3">
        <v>9.5820997941378288</v>
      </c>
      <c r="D253" s="3">
        <v>10.804362194315928</v>
      </c>
      <c r="E253" s="3" t="s">
        <v>13</v>
      </c>
      <c r="F253" s="3" t="s">
        <v>13</v>
      </c>
      <c r="G253" s="3" t="s">
        <v>13</v>
      </c>
      <c r="H253" s="3" t="s">
        <v>13</v>
      </c>
      <c r="I253" s="4">
        <v>9.9</v>
      </c>
      <c r="J253" s="72"/>
      <c r="K253" s="3" t="s">
        <v>13</v>
      </c>
      <c r="L253" s="3" t="s">
        <v>13</v>
      </c>
      <c r="M253" s="3" t="s">
        <v>13</v>
      </c>
      <c r="N253" s="3" t="s">
        <v>13</v>
      </c>
      <c r="O253" s="3" t="s">
        <v>13</v>
      </c>
      <c r="P253" s="3" t="s">
        <v>13</v>
      </c>
    </row>
    <row r="254" spans="1:16" ht="12" customHeight="1" x14ac:dyDescent="0.2">
      <c r="A254" s="52">
        <v>2017</v>
      </c>
      <c r="B254" s="3" t="s">
        <v>13</v>
      </c>
      <c r="C254" s="3">
        <v>10.543664996420901</v>
      </c>
      <c r="D254" s="3">
        <v>12.81889420983892</v>
      </c>
      <c r="E254" s="3" t="s">
        <v>13</v>
      </c>
      <c r="F254" s="3" t="s">
        <v>13</v>
      </c>
      <c r="G254" s="3" t="s">
        <v>13</v>
      </c>
      <c r="H254" s="3" t="s">
        <v>13</v>
      </c>
      <c r="I254" s="4">
        <v>11.800064107700937</v>
      </c>
      <c r="J254" s="72"/>
      <c r="K254" s="3" t="s">
        <v>13</v>
      </c>
      <c r="L254" s="3" t="s">
        <v>13</v>
      </c>
      <c r="M254" s="3" t="s">
        <v>13</v>
      </c>
      <c r="N254" s="3" t="s">
        <v>13</v>
      </c>
      <c r="O254" s="3" t="s">
        <v>13</v>
      </c>
      <c r="P254" s="3" t="s">
        <v>13</v>
      </c>
    </row>
    <row r="255" spans="1:16" ht="12" customHeight="1" x14ac:dyDescent="0.2">
      <c r="A255" s="52">
        <v>2018</v>
      </c>
      <c r="B255" s="3" t="s">
        <v>13</v>
      </c>
      <c r="C255" s="3">
        <v>11.143013578624616</v>
      </c>
      <c r="D255" s="3">
        <v>13.154990241604414</v>
      </c>
      <c r="E255" s="3" t="s">
        <v>13</v>
      </c>
      <c r="F255" s="3" t="s">
        <v>13</v>
      </c>
      <c r="G255" s="3" t="s">
        <v>13</v>
      </c>
      <c r="H255" s="3" t="s">
        <v>13</v>
      </c>
      <c r="I255" s="4">
        <v>12.682059202059202</v>
      </c>
      <c r="J255" s="72"/>
      <c r="K255" s="3" t="s">
        <v>13</v>
      </c>
      <c r="L255" s="3" t="s">
        <v>13</v>
      </c>
      <c r="M255" s="3" t="s">
        <v>13</v>
      </c>
      <c r="N255" s="3" t="s">
        <v>13</v>
      </c>
      <c r="O255" s="3" t="s">
        <v>13</v>
      </c>
      <c r="P255" s="3" t="s">
        <v>13</v>
      </c>
    </row>
    <row r="256" spans="1:16" ht="12" customHeight="1" x14ac:dyDescent="0.2">
      <c r="A256" s="52">
        <v>2019</v>
      </c>
      <c r="B256" s="3" t="s">
        <v>13</v>
      </c>
      <c r="C256" s="3">
        <v>9.1335457441966312</v>
      </c>
      <c r="D256" s="3">
        <v>9.8661662611997869</v>
      </c>
      <c r="E256" s="3">
        <v>10.945540308747855</v>
      </c>
      <c r="F256" s="3" t="s">
        <v>13</v>
      </c>
      <c r="G256" s="3" t="s">
        <v>13</v>
      </c>
      <c r="H256" s="3" t="s">
        <v>13</v>
      </c>
      <c r="I256" s="4">
        <v>9.5581722965730567</v>
      </c>
      <c r="J256" s="72"/>
      <c r="K256" s="3" t="s">
        <v>13</v>
      </c>
      <c r="L256" s="3" t="s">
        <v>13</v>
      </c>
      <c r="M256" s="3" t="s">
        <v>13</v>
      </c>
      <c r="N256" s="3" t="s">
        <v>13</v>
      </c>
      <c r="O256" s="3" t="s">
        <v>13</v>
      </c>
      <c r="P256" s="3" t="s">
        <v>13</v>
      </c>
    </row>
    <row r="257" spans="1:16" ht="12" customHeight="1" x14ac:dyDescent="0.2">
      <c r="A257" s="52">
        <v>2020</v>
      </c>
      <c r="B257" s="3" t="s">
        <v>13</v>
      </c>
      <c r="C257" s="3">
        <v>12.231046931407942</v>
      </c>
      <c r="D257" s="3">
        <v>12.336155576134409</v>
      </c>
      <c r="E257" s="3">
        <v>13.277144064216307</v>
      </c>
      <c r="F257" s="3">
        <v>12.632352941176471</v>
      </c>
      <c r="G257" s="3" t="s">
        <v>13</v>
      </c>
      <c r="H257" s="3" t="s">
        <v>13</v>
      </c>
      <c r="I257" s="4">
        <v>12.343826547500827</v>
      </c>
      <c r="J257" s="72"/>
      <c r="K257" s="3" t="s">
        <v>13</v>
      </c>
      <c r="L257" s="3" t="s">
        <v>13</v>
      </c>
      <c r="M257" s="3" t="s">
        <v>13</v>
      </c>
      <c r="N257" s="3" t="s">
        <v>13</v>
      </c>
      <c r="O257" s="3" t="s">
        <v>13</v>
      </c>
      <c r="P257" s="3" t="s">
        <v>13</v>
      </c>
    </row>
    <row r="258" spans="1:16" ht="12" customHeight="1" x14ac:dyDescent="0.2">
      <c r="A258" s="52">
        <v>2021</v>
      </c>
      <c r="B258" s="3" t="s">
        <v>13</v>
      </c>
      <c r="C258" s="3">
        <v>10.795083722599999</v>
      </c>
      <c r="D258" s="3">
        <v>13.3285787715</v>
      </c>
      <c r="E258" s="3">
        <v>14.581569343</v>
      </c>
      <c r="F258" s="3">
        <v>13.421971496399999</v>
      </c>
      <c r="G258" s="3" t="s">
        <v>13</v>
      </c>
      <c r="H258" s="3" t="s">
        <v>13</v>
      </c>
      <c r="I258" s="4">
        <v>11.120399909</v>
      </c>
      <c r="J258" s="72"/>
      <c r="K258" s="3" t="s">
        <v>13</v>
      </c>
      <c r="L258" s="3" t="s">
        <v>13</v>
      </c>
      <c r="M258" s="3" t="s">
        <v>13</v>
      </c>
      <c r="N258" s="3" t="s">
        <v>13</v>
      </c>
      <c r="O258" s="3" t="s">
        <v>13</v>
      </c>
      <c r="P258" s="3" t="s">
        <v>13</v>
      </c>
    </row>
    <row r="259" spans="1:16" ht="12" customHeight="1" x14ac:dyDescent="0.2">
      <c r="A259" s="52">
        <v>2022</v>
      </c>
      <c r="B259" s="3" t="s">
        <v>13</v>
      </c>
      <c r="C259" s="3">
        <v>10.349645298900001</v>
      </c>
      <c r="D259" s="3">
        <v>10.6889268492</v>
      </c>
      <c r="E259" s="3">
        <v>12.5466982922</v>
      </c>
      <c r="F259" s="3">
        <v>12.8871273712</v>
      </c>
      <c r="G259" s="3" t="s">
        <v>13</v>
      </c>
      <c r="H259" s="3" t="s">
        <v>13</v>
      </c>
      <c r="I259" s="4">
        <v>10.59457095</v>
      </c>
      <c r="J259" s="72"/>
      <c r="K259" s="3" t="s">
        <v>13</v>
      </c>
      <c r="L259" s="3" t="s">
        <v>13</v>
      </c>
      <c r="M259" s="3" t="s">
        <v>13</v>
      </c>
      <c r="N259" s="3" t="s">
        <v>13</v>
      </c>
      <c r="O259" s="3" t="s">
        <v>13</v>
      </c>
      <c r="P259" s="3" t="s">
        <v>13</v>
      </c>
    </row>
    <row r="260" spans="1:16" ht="12" customHeight="1" x14ac:dyDescent="0.2">
      <c r="A260" s="52">
        <v>2023</v>
      </c>
      <c r="B260" s="3" t="s">
        <v>13</v>
      </c>
      <c r="C260" s="3" t="s">
        <v>13</v>
      </c>
      <c r="D260" s="3" t="s">
        <v>13</v>
      </c>
      <c r="E260" s="3" t="s">
        <v>13</v>
      </c>
      <c r="F260" s="3" t="s">
        <v>13</v>
      </c>
      <c r="G260" s="3" t="s">
        <v>13</v>
      </c>
      <c r="H260" s="3" t="s">
        <v>13</v>
      </c>
      <c r="I260" s="3" t="s">
        <v>13</v>
      </c>
      <c r="J260" s="72"/>
      <c r="K260" s="3" t="s">
        <v>13</v>
      </c>
      <c r="L260" s="3" t="s">
        <v>13</v>
      </c>
      <c r="M260" s="3" t="s">
        <v>13</v>
      </c>
      <c r="N260" s="3" t="s">
        <v>13</v>
      </c>
      <c r="O260" s="3" t="s">
        <v>13</v>
      </c>
      <c r="P260" s="3" t="s">
        <v>13</v>
      </c>
    </row>
    <row r="261" spans="1:16" ht="12" customHeight="1" x14ac:dyDescent="0.2">
      <c r="A261" s="52">
        <v>2024</v>
      </c>
      <c r="B261" s="3" t="s">
        <v>13</v>
      </c>
      <c r="C261" s="3" t="s">
        <v>13</v>
      </c>
      <c r="D261" s="3" t="s">
        <v>13</v>
      </c>
      <c r="E261" s="3" t="s">
        <v>13</v>
      </c>
      <c r="F261" s="3" t="s">
        <v>13</v>
      </c>
      <c r="G261" s="3" t="s">
        <v>13</v>
      </c>
      <c r="H261" s="3" t="s">
        <v>13</v>
      </c>
      <c r="I261" s="3" t="s">
        <v>13</v>
      </c>
      <c r="J261" s="72"/>
      <c r="K261" s="3" t="s">
        <v>13</v>
      </c>
      <c r="L261" s="3" t="s">
        <v>13</v>
      </c>
      <c r="M261" s="3" t="s">
        <v>13</v>
      </c>
      <c r="N261" s="3" t="s">
        <v>13</v>
      </c>
      <c r="O261" s="3" t="s">
        <v>13</v>
      </c>
      <c r="P261" s="3" t="s">
        <v>13</v>
      </c>
    </row>
    <row r="262" spans="1:16" ht="12" customHeight="1" x14ac:dyDescent="0.2">
      <c r="A262" s="52">
        <v>2025</v>
      </c>
      <c r="B262" s="3" t="s">
        <v>13</v>
      </c>
      <c r="C262" s="3" t="s">
        <v>13</v>
      </c>
      <c r="D262" s="3" t="s">
        <v>13</v>
      </c>
      <c r="E262" s="3" t="s">
        <v>13</v>
      </c>
      <c r="F262" s="3" t="s">
        <v>13</v>
      </c>
      <c r="G262" s="3" t="s">
        <v>13</v>
      </c>
      <c r="H262" s="3" t="s">
        <v>13</v>
      </c>
      <c r="I262" s="3" t="s">
        <v>13</v>
      </c>
      <c r="J262" s="72"/>
      <c r="K262" s="3" t="s">
        <v>13</v>
      </c>
      <c r="L262" s="3" t="s">
        <v>13</v>
      </c>
      <c r="M262" s="3" t="s">
        <v>13</v>
      </c>
      <c r="N262" s="3" t="s">
        <v>13</v>
      </c>
      <c r="O262" s="3" t="s">
        <v>13</v>
      </c>
      <c r="P262" s="3" t="s">
        <v>13</v>
      </c>
    </row>
    <row r="264" spans="1:16" x14ac:dyDescent="0.2">
      <c r="A264" s="33" t="s">
        <v>20</v>
      </c>
    </row>
    <row r="265" spans="1:16" x14ac:dyDescent="0.2">
      <c r="A265" s="1">
        <v>1976</v>
      </c>
      <c r="B265" s="96">
        <v>8.2341341235404091</v>
      </c>
      <c r="C265" s="96">
        <v>8.709909485327751</v>
      </c>
      <c r="D265" s="96">
        <v>9.3736202298294788</v>
      </c>
      <c r="E265" s="96">
        <v>8.6498892139208898</v>
      </c>
      <c r="F265" s="96">
        <v>12.379165081263249</v>
      </c>
      <c r="G265" s="96">
        <v>11.367172954434102</v>
      </c>
      <c r="H265" s="3" t="s">
        <v>13</v>
      </c>
      <c r="I265" s="93">
        <v>9.1565406626784949</v>
      </c>
      <c r="K265" s="96">
        <v>3.5035023322996319</v>
      </c>
      <c r="L265" s="96">
        <v>4.7280104323749725</v>
      </c>
      <c r="M265" s="96">
        <v>5.993409755979588</v>
      </c>
      <c r="N265" s="96">
        <v>6.2375765827093259</v>
      </c>
      <c r="O265" s="96">
        <v>7.5334476843910805</v>
      </c>
      <c r="P265" s="96">
        <v>4.5737369286143927</v>
      </c>
    </row>
    <row r="266" spans="1:16" x14ac:dyDescent="0.2">
      <c r="A266" s="1">
        <v>1977</v>
      </c>
      <c r="B266" s="96">
        <v>8.5452136348785714</v>
      </c>
      <c r="C266" s="96">
        <v>8.5009585493756159</v>
      </c>
      <c r="D266" s="96">
        <v>9.1939566446377032</v>
      </c>
      <c r="E266" s="96">
        <v>9.9692845148988241</v>
      </c>
      <c r="F266" s="96">
        <v>10.780685262632851</v>
      </c>
      <c r="G266" s="96">
        <v>11.24824305330306</v>
      </c>
      <c r="H266" s="3" t="s">
        <v>13</v>
      </c>
      <c r="I266" s="93">
        <v>9.3921307596824306</v>
      </c>
      <c r="K266" s="96">
        <v>4.0420017108639863</v>
      </c>
      <c r="L266" s="96">
        <v>4.9117389399912392</v>
      </c>
      <c r="M266" s="96">
        <v>7.685849185712331</v>
      </c>
      <c r="N266" s="96">
        <v>8.0957838292503421</v>
      </c>
      <c r="O266" s="96">
        <v>8.8522167487684733</v>
      </c>
      <c r="P266" s="96">
        <v>6.2729125138427468</v>
      </c>
    </row>
    <row r="267" spans="1:16" x14ac:dyDescent="0.2">
      <c r="A267" s="1">
        <v>1978</v>
      </c>
      <c r="B267" s="96">
        <v>8.1469767146754641</v>
      </c>
      <c r="C267" s="96">
        <v>8.4900752761418605</v>
      </c>
      <c r="D267" s="96">
        <v>8.3990732974935032</v>
      </c>
      <c r="E267" s="96">
        <v>9.5377987798288615</v>
      </c>
      <c r="F267" s="96">
        <v>8.6969063052445499</v>
      </c>
      <c r="G267" s="96">
        <v>8.2748174462206432</v>
      </c>
      <c r="H267" s="3" t="s">
        <v>13</v>
      </c>
      <c r="I267" s="93">
        <v>8.613389936298141</v>
      </c>
      <c r="K267" s="96">
        <v>3.2253657978966621</v>
      </c>
      <c r="L267" s="96">
        <v>4.0616086844540256</v>
      </c>
      <c r="M267" s="96">
        <v>5.0540674817470945</v>
      </c>
      <c r="N267" s="96">
        <v>5.3969046430354473</v>
      </c>
      <c r="O267" s="96">
        <v>6.0729751403368084</v>
      </c>
      <c r="P267" s="96">
        <v>4.1014083347320618</v>
      </c>
    </row>
    <row r="268" spans="1:16" x14ac:dyDescent="0.2">
      <c r="A268" s="1">
        <v>1979</v>
      </c>
      <c r="B268" s="96">
        <v>8.4210526315789469</v>
      </c>
      <c r="C268" s="96">
        <v>8.5784763548812073</v>
      </c>
      <c r="D268" s="96">
        <v>10.426727779655289</v>
      </c>
      <c r="E268" s="96">
        <v>12.070056787899951</v>
      </c>
      <c r="F268" s="96">
        <v>10.609217683565015</v>
      </c>
      <c r="G268" s="96">
        <v>10.333213834545392</v>
      </c>
      <c r="H268" s="3" t="s">
        <v>13</v>
      </c>
      <c r="I268" s="93">
        <v>10.385480763938578</v>
      </c>
      <c r="K268" s="96">
        <v>4.2319665907365227</v>
      </c>
      <c r="L268" s="96">
        <v>4.6346961686101249</v>
      </c>
      <c r="M268" s="96">
        <v>7.6363102725366874</v>
      </c>
      <c r="N268" s="96">
        <v>8.1852973728665468</v>
      </c>
      <c r="O268" s="96">
        <v>7.6297229219143574</v>
      </c>
      <c r="P268" s="96">
        <v>6.4964778612293594</v>
      </c>
    </row>
    <row r="269" spans="1:16" x14ac:dyDescent="0.2">
      <c r="A269" s="1">
        <v>1980</v>
      </c>
      <c r="B269" s="3" t="s">
        <v>13</v>
      </c>
      <c r="C269" s="96">
        <v>8.6405714456447971</v>
      </c>
      <c r="D269" s="3" t="s">
        <v>13</v>
      </c>
      <c r="E269" s="96">
        <v>10.191296340904323</v>
      </c>
      <c r="F269" s="96">
        <v>11.154922402343395</v>
      </c>
      <c r="G269" s="96">
        <v>10.820576895616165</v>
      </c>
      <c r="H269" s="3" t="s">
        <v>13</v>
      </c>
      <c r="I269" s="93">
        <v>9.7090002548203511</v>
      </c>
      <c r="K269" s="96">
        <v>4.6703786191536745</v>
      </c>
      <c r="L269" s="3" t="s">
        <v>13</v>
      </c>
      <c r="M269" s="96">
        <v>5.7187520206918849</v>
      </c>
      <c r="N269" s="96">
        <v>6.5816083854487797</v>
      </c>
      <c r="O269" s="96">
        <v>7.0656851642129102</v>
      </c>
      <c r="P269" s="96">
        <v>6.0542048945012148</v>
      </c>
    </row>
    <row r="270" spans="1:16" x14ac:dyDescent="0.2">
      <c r="A270" s="1">
        <v>1981</v>
      </c>
      <c r="B270" s="3" t="s">
        <v>13</v>
      </c>
      <c r="C270" s="96">
        <v>8.0257811460586677</v>
      </c>
      <c r="D270" s="96">
        <v>10.070417527344146</v>
      </c>
      <c r="E270" s="96">
        <v>10.333985745833024</v>
      </c>
      <c r="F270" s="96">
        <v>10.026953620346971</v>
      </c>
      <c r="G270" s="96">
        <v>9.7274861181221599</v>
      </c>
      <c r="H270" s="3" t="s">
        <v>13</v>
      </c>
      <c r="I270" s="93">
        <v>9.4120368874551712</v>
      </c>
      <c r="K270" s="96">
        <v>3.791849913711518</v>
      </c>
      <c r="L270" s="96">
        <v>4.6400744416873447</v>
      </c>
      <c r="M270" s="96">
        <v>5.9982358974358974</v>
      </c>
      <c r="N270" s="96">
        <v>6.7014267867709911</v>
      </c>
      <c r="O270" s="96">
        <v>7.0806925841228354</v>
      </c>
      <c r="P270" s="96">
        <v>5.6897242390643443</v>
      </c>
    </row>
    <row r="271" spans="1:16" x14ac:dyDescent="0.2">
      <c r="A271" s="1">
        <v>1982</v>
      </c>
      <c r="B271" s="96">
        <v>7.9326749548826951</v>
      </c>
      <c r="C271" s="96">
        <v>8.8089332120904942</v>
      </c>
      <c r="D271" s="96">
        <v>10.036558858812491</v>
      </c>
      <c r="E271" s="96">
        <v>10.181210006993092</v>
      </c>
      <c r="F271" s="96">
        <v>10.720161006794717</v>
      </c>
      <c r="G271" s="96">
        <v>10.36703509089811</v>
      </c>
      <c r="H271" s="3" t="s">
        <v>13</v>
      </c>
      <c r="I271" s="93">
        <v>9.7347143081185639</v>
      </c>
      <c r="K271" s="96">
        <v>4.8830376940133036</v>
      </c>
      <c r="L271" s="96">
        <v>5.4061409630146544</v>
      </c>
      <c r="M271" s="96">
        <v>5.9932784545424367</v>
      </c>
      <c r="N271" s="96">
        <v>6.6024642024642022</v>
      </c>
      <c r="O271" s="96">
        <v>6.8166666666666664</v>
      </c>
      <c r="P271" s="96">
        <v>6.0068455134135057</v>
      </c>
    </row>
    <row r="272" spans="1:16" x14ac:dyDescent="0.2">
      <c r="A272" s="1">
        <v>1983</v>
      </c>
      <c r="B272" s="96">
        <v>6.2245084590763602</v>
      </c>
      <c r="C272" s="96">
        <v>6.5450391644908619</v>
      </c>
      <c r="D272" s="96">
        <v>7.3606498881963933</v>
      </c>
      <c r="E272" s="96">
        <v>7.7288165998923635</v>
      </c>
      <c r="F272" s="96">
        <v>8.2732759584218165</v>
      </c>
      <c r="G272" s="96">
        <v>8.3795907660020994</v>
      </c>
      <c r="H272" s="3" t="s">
        <v>13</v>
      </c>
      <c r="I272" s="93">
        <v>7.2941802757302296</v>
      </c>
      <c r="K272" s="96">
        <v>4.9753424657534246</v>
      </c>
      <c r="L272" s="96">
        <v>4.2744567972155574</v>
      </c>
      <c r="M272" s="96">
        <v>4.4341343795978423</v>
      </c>
      <c r="N272" s="96">
        <v>5.002033825733248</v>
      </c>
      <c r="O272" s="96">
        <v>4.8014705882352944</v>
      </c>
      <c r="P272" s="96">
        <v>4.4480582362173173</v>
      </c>
    </row>
    <row r="273" spans="1:16" x14ac:dyDescent="0.2">
      <c r="A273" s="1">
        <v>1984</v>
      </c>
      <c r="B273" s="3" t="s">
        <v>13</v>
      </c>
      <c r="C273" s="96">
        <v>7.5429475862908628</v>
      </c>
      <c r="D273" s="96">
        <v>8.4981744210306704</v>
      </c>
      <c r="E273" s="96">
        <v>9.0882771042849448</v>
      </c>
      <c r="F273" s="96">
        <v>8.7874554583738256</v>
      </c>
      <c r="G273" s="96">
        <v>9.2676011613137366</v>
      </c>
      <c r="H273" s="3" t="s">
        <v>13</v>
      </c>
      <c r="I273" s="93">
        <v>8.7445180962039508</v>
      </c>
      <c r="K273" s="3" t="s">
        <v>13</v>
      </c>
      <c r="L273" s="96">
        <v>6.8188212250712255</v>
      </c>
      <c r="M273" s="96">
        <v>7.6651811730828561</v>
      </c>
      <c r="N273" s="96">
        <v>7.2185809735921094</v>
      </c>
      <c r="O273" s="96">
        <v>8.561561561561561</v>
      </c>
      <c r="P273" s="96">
        <v>7.4096593084088296</v>
      </c>
    </row>
    <row r="274" spans="1:16" x14ac:dyDescent="0.2">
      <c r="A274" s="1">
        <v>1985</v>
      </c>
      <c r="B274" s="3" t="s">
        <v>13</v>
      </c>
      <c r="C274" s="96">
        <v>11.552596566755724</v>
      </c>
      <c r="D274" s="96">
        <v>12.369127819210059</v>
      </c>
      <c r="E274" s="96">
        <v>12.666123379559844</v>
      </c>
      <c r="F274" s="96">
        <v>12.959757293039921</v>
      </c>
      <c r="G274" s="96">
        <v>12.237900166894249</v>
      </c>
      <c r="H274" s="3" t="s">
        <v>13</v>
      </c>
      <c r="I274" s="93">
        <v>12.337424719763689</v>
      </c>
      <c r="K274" s="96">
        <v>7.333333333333333</v>
      </c>
      <c r="L274" s="96">
        <v>6.9631383158606699</v>
      </c>
      <c r="M274" s="96">
        <v>7.5096530920060331</v>
      </c>
      <c r="N274" s="96">
        <v>7.3133748055987562</v>
      </c>
      <c r="O274" s="96">
        <v>7.6060606060606064</v>
      </c>
      <c r="P274" s="96">
        <v>7.3394193901771043</v>
      </c>
    </row>
    <row r="275" spans="1:16" x14ac:dyDescent="0.2">
      <c r="A275" s="1">
        <v>1986</v>
      </c>
      <c r="B275" s="3" t="s">
        <v>13</v>
      </c>
      <c r="C275" s="96">
        <v>8.5795609535777047</v>
      </c>
      <c r="D275" s="96">
        <v>8.7952967257844481</v>
      </c>
      <c r="E275" s="96">
        <v>8.9490873087810794</v>
      </c>
      <c r="F275" s="96">
        <v>10.279500313487041</v>
      </c>
      <c r="G275" s="96">
        <v>11.559059444017141</v>
      </c>
      <c r="H275" s="3" t="s">
        <v>13</v>
      </c>
      <c r="I275" s="93">
        <v>8.95937319825385</v>
      </c>
      <c r="K275" s="3" t="s">
        <v>13</v>
      </c>
      <c r="L275" s="96">
        <v>4.9604512691946097</v>
      </c>
      <c r="M275" s="96">
        <v>5.9573485764537759</v>
      </c>
      <c r="N275" s="96">
        <v>6.3784304285026483</v>
      </c>
      <c r="O275" s="96">
        <v>6.0697674418604652</v>
      </c>
      <c r="P275" s="96">
        <v>5.5442992710768806</v>
      </c>
    </row>
    <row r="276" spans="1:16" x14ac:dyDescent="0.2">
      <c r="A276" s="1">
        <v>1987</v>
      </c>
      <c r="B276" s="3" t="s">
        <v>13</v>
      </c>
      <c r="C276" s="96">
        <v>10.050327831105642</v>
      </c>
      <c r="D276" s="96">
        <v>10.429659786363606</v>
      </c>
      <c r="E276" s="96">
        <v>10.340317908522188</v>
      </c>
      <c r="F276" s="96">
        <v>10.719569299517483</v>
      </c>
      <c r="G276" s="96">
        <v>10.515472071181414</v>
      </c>
      <c r="H276" s="3" t="s">
        <v>13</v>
      </c>
      <c r="I276" s="93">
        <v>10.32386053719244</v>
      </c>
      <c r="K276" s="3" t="s">
        <v>13</v>
      </c>
      <c r="L276" s="96">
        <v>5.4317297275608878</v>
      </c>
      <c r="M276" s="96">
        <v>5.8316385486480238</v>
      </c>
      <c r="N276" s="3" t="s">
        <v>13</v>
      </c>
      <c r="O276" s="96">
        <v>6.448682385575589</v>
      </c>
      <c r="P276" s="96">
        <v>5.623795022096032</v>
      </c>
    </row>
    <row r="277" spans="1:16" x14ac:dyDescent="0.2">
      <c r="A277" s="1">
        <v>1988</v>
      </c>
      <c r="B277" s="3" t="s">
        <v>13</v>
      </c>
      <c r="C277" s="96">
        <v>9.6551547658041272</v>
      </c>
      <c r="D277" s="96">
        <v>11.338272559602494</v>
      </c>
      <c r="E277" s="96">
        <v>11.332682737462999</v>
      </c>
      <c r="F277" s="96">
        <v>12.900456735281237</v>
      </c>
      <c r="G277" s="96">
        <v>11.025651988029072</v>
      </c>
      <c r="H277" s="3" t="s">
        <v>13</v>
      </c>
      <c r="I277" s="93">
        <v>10.955612899111529</v>
      </c>
      <c r="K277" s="3" t="s">
        <v>13</v>
      </c>
      <c r="L277" s="96">
        <v>5.7940549300580004</v>
      </c>
      <c r="M277" s="96">
        <v>6.6431475520921568</v>
      </c>
      <c r="N277" s="96">
        <v>7.3605056669572795</v>
      </c>
      <c r="O277" s="96">
        <v>6.1524579962663344</v>
      </c>
      <c r="P277" s="96">
        <v>6.2692843547026156</v>
      </c>
    </row>
    <row r="278" spans="1:16" x14ac:dyDescent="0.2">
      <c r="A278" s="1">
        <v>1989</v>
      </c>
      <c r="B278" s="3" t="s">
        <v>13</v>
      </c>
      <c r="C278" s="96">
        <v>9.6588117080703029</v>
      </c>
      <c r="D278" s="96">
        <v>10.742671696357835</v>
      </c>
      <c r="E278" s="96">
        <v>10.748990806110291</v>
      </c>
      <c r="F278" s="96">
        <v>10.415877983953102</v>
      </c>
      <c r="G278" s="96">
        <v>10.903675429943817</v>
      </c>
      <c r="H278" s="3">
        <v>9.5</v>
      </c>
      <c r="I278" s="93">
        <v>10.339806154390908</v>
      </c>
      <c r="K278" s="3" t="s">
        <v>13</v>
      </c>
      <c r="L278" s="96">
        <v>5.058493389872786</v>
      </c>
      <c r="M278" s="96">
        <v>5.6669389807075978</v>
      </c>
      <c r="N278" s="96">
        <v>5.9496975128837102</v>
      </c>
      <c r="O278" s="96">
        <v>5.9010856453558507</v>
      </c>
      <c r="P278" s="96">
        <v>5.4966983718324629</v>
      </c>
    </row>
    <row r="279" spans="1:16" x14ac:dyDescent="0.2">
      <c r="A279" s="1">
        <v>1990</v>
      </c>
      <c r="B279" s="3" t="s">
        <v>13</v>
      </c>
      <c r="C279" s="96">
        <v>9.3688161601135018</v>
      </c>
      <c r="D279" s="96">
        <v>9.5338073586977146</v>
      </c>
      <c r="E279" s="96">
        <v>10.356188060159178</v>
      </c>
      <c r="F279" s="96">
        <v>11.348211471793256</v>
      </c>
      <c r="G279" s="96">
        <v>10.122834202000282</v>
      </c>
      <c r="H279" s="3">
        <v>9.6</v>
      </c>
      <c r="I279" s="93">
        <v>9.7352230621541782</v>
      </c>
      <c r="K279" s="3" t="s">
        <v>13</v>
      </c>
      <c r="L279" s="96">
        <v>4.9112159220483056</v>
      </c>
      <c r="M279" s="96">
        <v>5.354243542435424</v>
      </c>
      <c r="N279" s="96">
        <v>6.1760107214652669</v>
      </c>
      <c r="O279" s="96">
        <v>5.6288598574821851</v>
      </c>
      <c r="P279" s="96">
        <v>5.1419510276330023</v>
      </c>
    </row>
    <row r="280" spans="1:16" x14ac:dyDescent="0.2">
      <c r="A280" s="1">
        <v>1991</v>
      </c>
      <c r="B280" s="3" t="s">
        <v>13</v>
      </c>
      <c r="C280" s="3">
        <v>9.5</v>
      </c>
      <c r="D280" s="3">
        <v>11.9</v>
      </c>
      <c r="E280" s="3">
        <v>11.6</v>
      </c>
      <c r="F280" s="3">
        <v>11.2</v>
      </c>
      <c r="G280" s="3">
        <v>10.4</v>
      </c>
      <c r="H280" s="3">
        <v>17.7</v>
      </c>
      <c r="I280" s="4">
        <v>11</v>
      </c>
      <c r="K280" s="3" t="s">
        <v>13</v>
      </c>
      <c r="L280" s="3">
        <v>5.3</v>
      </c>
      <c r="M280" s="3">
        <v>5.9</v>
      </c>
      <c r="N280" s="3">
        <v>6.4</v>
      </c>
      <c r="O280" s="3">
        <v>6.2</v>
      </c>
      <c r="P280" s="3">
        <v>5.6</v>
      </c>
    </row>
    <row r="281" spans="1:16" x14ac:dyDescent="0.2">
      <c r="A281" s="1">
        <v>1992</v>
      </c>
      <c r="B281" s="3" t="s">
        <v>13</v>
      </c>
      <c r="C281" s="3">
        <v>8.6</v>
      </c>
      <c r="D281" s="3">
        <v>9.3000000000000007</v>
      </c>
      <c r="E281" s="3">
        <v>9.1</v>
      </c>
      <c r="F281" s="3">
        <v>10.9</v>
      </c>
      <c r="G281" s="3">
        <v>12.1</v>
      </c>
      <c r="H281" s="3" t="s">
        <v>13</v>
      </c>
      <c r="I281" s="4">
        <v>10</v>
      </c>
      <c r="K281" s="3" t="s">
        <v>13</v>
      </c>
      <c r="L281" s="3">
        <v>4.3</v>
      </c>
      <c r="M281" s="3">
        <v>5.2</v>
      </c>
      <c r="N281" s="3">
        <v>4.8</v>
      </c>
      <c r="O281" s="3" t="s">
        <v>13</v>
      </c>
      <c r="P281" s="3">
        <v>4.5</v>
      </c>
    </row>
    <row r="282" spans="1:16" x14ac:dyDescent="0.2">
      <c r="A282" s="1">
        <v>1993</v>
      </c>
      <c r="B282" s="3" t="s">
        <v>13</v>
      </c>
      <c r="C282" s="3">
        <v>8.1999999999999993</v>
      </c>
      <c r="D282" s="3">
        <v>8.6999999999999993</v>
      </c>
      <c r="E282" s="3">
        <v>10.199999999999999</v>
      </c>
      <c r="F282" s="3">
        <v>9.9</v>
      </c>
      <c r="G282" s="3">
        <v>9.6999999999999993</v>
      </c>
      <c r="H282" s="3" t="s">
        <v>13</v>
      </c>
      <c r="I282" s="4">
        <v>9.1</v>
      </c>
      <c r="K282" s="3" t="s">
        <v>13</v>
      </c>
      <c r="L282" s="3" t="s">
        <v>13</v>
      </c>
      <c r="M282" s="3" t="s">
        <v>13</v>
      </c>
      <c r="N282" s="3" t="s">
        <v>13</v>
      </c>
      <c r="O282" s="3" t="s">
        <v>13</v>
      </c>
      <c r="P282" s="3" t="s">
        <v>13</v>
      </c>
    </row>
    <row r="283" spans="1:16" x14ac:dyDescent="0.2">
      <c r="A283" s="1">
        <v>1994</v>
      </c>
      <c r="B283" s="3" t="s">
        <v>13</v>
      </c>
      <c r="C283" s="3">
        <v>9.6999999999999993</v>
      </c>
      <c r="D283" s="3">
        <v>10.3</v>
      </c>
      <c r="E283" s="3">
        <v>11.2</v>
      </c>
      <c r="F283" s="3">
        <v>10.5</v>
      </c>
      <c r="G283" s="3">
        <v>11.4</v>
      </c>
      <c r="H283" s="3" t="s">
        <v>13</v>
      </c>
      <c r="I283" s="4">
        <v>10.5</v>
      </c>
      <c r="K283" s="3" t="s">
        <v>13</v>
      </c>
      <c r="L283" s="3" t="s">
        <v>13</v>
      </c>
      <c r="M283" s="3" t="s">
        <v>13</v>
      </c>
      <c r="N283" s="3" t="s">
        <v>13</v>
      </c>
      <c r="O283" s="3" t="s">
        <v>13</v>
      </c>
      <c r="P283" s="3" t="s">
        <v>13</v>
      </c>
    </row>
    <row r="284" spans="1:16" x14ac:dyDescent="0.2">
      <c r="A284" s="1">
        <v>1995</v>
      </c>
      <c r="B284" s="3" t="s">
        <v>13</v>
      </c>
      <c r="C284" s="3">
        <v>8.8000000000000007</v>
      </c>
      <c r="D284" s="3">
        <v>9.5</v>
      </c>
      <c r="E284" s="3">
        <v>10.5</v>
      </c>
      <c r="F284" s="3">
        <v>13.2</v>
      </c>
      <c r="G284" s="3">
        <v>12.4</v>
      </c>
      <c r="H284" s="3" t="s">
        <v>13</v>
      </c>
      <c r="I284" s="4">
        <v>9.8000000000000007</v>
      </c>
      <c r="K284" s="3" t="s">
        <v>13</v>
      </c>
      <c r="L284" s="3" t="s">
        <v>13</v>
      </c>
      <c r="M284" s="3" t="s">
        <v>13</v>
      </c>
      <c r="N284" s="3" t="s">
        <v>13</v>
      </c>
      <c r="O284" s="3" t="s">
        <v>13</v>
      </c>
      <c r="P284" s="3" t="s">
        <v>13</v>
      </c>
    </row>
    <row r="285" spans="1:16" x14ac:dyDescent="0.2">
      <c r="A285" s="1">
        <v>1996</v>
      </c>
      <c r="B285" s="3" t="s">
        <v>13</v>
      </c>
      <c r="C285" s="3">
        <v>10.199999999999999</v>
      </c>
      <c r="D285" s="3">
        <v>10.199999999999999</v>
      </c>
      <c r="E285" s="3">
        <v>11.8</v>
      </c>
      <c r="F285" s="3">
        <v>11.7</v>
      </c>
      <c r="G285" s="3">
        <v>11.9</v>
      </c>
      <c r="H285" s="3" t="s">
        <v>13</v>
      </c>
      <c r="I285" s="4">
        <v>10.8</v>
      </c>
      <c r="K285" s="3" t="s">
        <v>13</v>
      </c>
      <c r="L285" s="3" t="s">
        <v>13</v>
      </c>
      <c r="M285" s="3" t="s">
        <v>13</v>
      </c>
      <c r="N285" s="3" t="s">
        <v>13</v>
      </c>
      <c r="O285" s="3" t="s">
        <v>13</v>
      </c>
      <c r="P285" s="3" t="s">
        <v>13</v>
      </c>
    </row>
    <row r="286" spans="1:16" x14ac:dyDescent="0.2">
      <c r="A286" s="1">
        <v>1997</v>
      </c>
      <c r="B286" s="3">
        <v>10.6</v>
      </c>
      <c r="C286" s="3">
        <v>10.3</v>
      </c>
      <c r="D286" s="3">
        <v>10.4</v>
      </c>
      <c r="E286" s="3">
        <v>11.5</v>
      </c>
      <c r="F286" s="3">
        <v>12.4</v>
      </c>
      <c r="G286" s="3">
        <v>11.7</v>
      </c>
      <c r="H286" s="3" t="s">
        <v>13</v>
      </c>
      <c r="I286" s="4">
        <v>10.8</v>
      </c>
      <c r="K286" s="3" t="s">
        <v>13</v>
      </c>
      <c r="L286" s="3" t="s">
        <v>13</v>
      </c>
      <c r="M286" s="3" t="s">
        <v>13</v>
      </c>
      <c r="N286" s="3" t="s">
        <v>13</v>
      </c>
      <c r="O286" s="3" t="s">
        <v>13</v>
      </c>
      <c r="P286" s="3" t="s">
        <v>13</v>
      </c>
    </row>
    <row r="287" spans="1:16" x14ac:dyDescent="0.2">
      <c r="A287" s="1">
        <v>1998</v>
      </c>
      <c r="B287" s="3" t="s">
        <v>13</v>
      </c>
      <c r="C287" s="3">
        <v>7.4</v>
      </c>
      <c r="D287" s="3">
        <v>7.3</v>
      </c>
      <c r="E287" s="3">
        <v>7.9</v>
      </c>
      <c r="F287" s="3">
        <v>10.8</v>
      </c>
      <c r="G287" s="3">
        <v>11.3</v>
      </c>
      <c r="H287" s="3" t="s">
        <v>13</v>
      </c>
      <c r="I287" s="4">
        <v>8.1</v>
      </c>
      <c r="K287" s="3" t="s">
        <v>13</v>
      </c>
      <c r="L287" s="3" t="s">
        <v>13</v>
      </c>
      <c r="M287" s="3" t="s">
        <v>13</v>
      </c>
      <c r="N287" s="3" t="s">
        <v>13</v>
      </c>
      <c r="O287" s="3" t="s">
        <v>13</v>
      </c>
      <c r="P287" s="3" t="s">
        <v>13</v>
      </c>
    </row>
    <row r="288" spans="1:16" x14ac:dyDescent="0.2">
      <c r="A288" s="1">
        <v>1999</v>
      </c>
      <c r="B288" s="3">
        <v>9.9</v>
      </c>
      <c r="C288" s="3">
        <v>12.8</v>
      </c>
      <c r="D288" s="3">
        <v>12.8</v>
      </c>
      <c r="E288" s="3">
        <v>14</v>
      </c>
      <c r="F288" s="3">
        <v>14.1</v>
      </c>
      <c r="G288" s="3">
        <v>12.8</v>
      </c>
      <c r="H288" s="3" t="s">
        <v>13</v>
      </c>
      <c r="I288" s="4">
        <v>13.2</v>
      </c>
      <c r="K288" s="3" t="s">
        <v>13</v>
      </c>
      <c r="L288" s="3" t="s">
        <v>13</v>
      </c>
      <c r="M288" s="3" t="s">
        <v>13</v>
      </c>
      <c r="N288" s="3" t="s">
        <v>13</v>
      </c>
      <c r="O288" s="3" t="s">
        <v>13</v>
      </c>
      <c r="P288" s="3" t="s">
        <v>13</v>
      </c>
    </row>
    <row r="289" spans="1:16" x14ac:dyDescent="0.2">
      <c r="A289" s="1">
        <v>2000</v>
      </c>
      <c r="B289" s="3" t="s">
        <v>13</v>
      </c>
      <c r="C289" s="3">
        <v>9.1999999999999993</v>
      </c>
      <c r="D289" s="3">
        <v>11.1</v>
      </c>
      <c r="E289" s="3">
        <v>12.4</v>
      </c>
      <c r="F289" s="3">
        <v>12.5</v>
      </c>
      <c r="G289" s="3">
        <v>12.7</v>
      </c>
      <c r="H289" s="3" t="s">
        <v>13</v>
      </c>
      <c r="I289" s="4">
        <v>10.7</v>
      </c>
      <c r="K289" s="3" t="s">
        <v>13</v>
      </c>
      <c r="L289" s="3" t="s">
        <v>13</v>
      </c>
      <c r="M289" s="3" t="s">
        <v>13</v>
      </c>
      <c r="N289" s="3" t="s">
        <v>13</v>
      </c>
      <c r="O289" s="3" t="s">
        <v>13</v>
      </c>
      <c r="P289" s="3" t="s">
        <v>13</v>
      </c>
    </row>
    <row r="290" spans="1:16" x14ac:dyDescent="0.2">
      <c r="A290" s="1">
        <v>2001</v>
      </c>
      <c r="B290" s="3" t="s">
        <v>13</v>
      </c>
      <c r="C290" s="3">
        <v>11.2</v>
      </c>
      <c r="D290" s="3">
        <v>12.6</v>
      </c>
      <c r="E290" s="3">
        <v>12.8</v>
      </c>
      <c r="F290" s="3">
        <v>14.1</v>
      </c>
      <c r="G290" s="3">
        <v>13.5</v>
      </c>
      <c r="H290" s="3">
        <v>16.8</v>
      </c>
      <c r="I290" s="4">
        <v>12.5</v>
      </c>
      <c r="K290" s="3" t="s">
        <v>13</v>
      </c>
      <c r="L290" s="3" t="s">
        <v>13</v>
      </c>
      <c r="M290" s="3" t="s">
        <v>13</v>
      </c>
      <c r="N290" s="3" t="s">
        <v>13</v>
      </c>
      <c r="O290" s="3" t="s">
        <v>13</v>
      </c>
      <c r="P290" s="3" t="s">
        <v>13</v>
      </c>
    </row>
    <row r="291" spans="1:16" x14ac:dyDescent="0.2">
      <c r="A291" s="1">
        <v>2002</v>
      </c>
      <c r="B291" s="3" t="s">
        <v>13</v>
      </c>
      <c r="C291" s="3">
        <v>11.3</v>
      </c>
      <c r="D291" s="3">
        <v>13.1</v>
      </c>
      <c r="E291" s="3">
        <v>12.8</v>
      </c>
      <c r="F291" s="3">
        <v>13.9</v>
      </c>
      <c r="G291" s="3">
        <v>13.8</v>
      </c>
      <c r="H291" s="3">
        <v>13</v>
      </c>
      <c r="I291" s="4">
        <v>12.8</v>
      </c>
      <c r="K291" s="3" t="s">
        <v>13</v>
      </c>
      <c r="L291" s="3" t="s">
        <v>13</v>
      </c>
      <c r="M291" s="3" t="s">
        <v>13</v>
      </c>
      <c r="N291" s="3" t="s">
        <v>13</v>
      </c>
      <c r="O291" s="3" t="s">
        <v>13</v>
      </c>
      <c r="P291" s="3" t="s">
        <v>13</v>
      </c>
    </row>
    <row r="292" spans="1:16" x14ac:dyDescent="0.2">
      <c r="A292" s="1">
        <v>2003</v>
      </c>
      <c r="B292" s="3">
        <v>12</v>
      </c>
      <c r="C292" s="3">
        <v>13.4</v>
      </c>
      <c r="D292" s="3">
        <v>14.9</v>
      </c>
      <c r="E292" s="3">
        <v>12.7</v>
      </c>
      <c r="F292" s="3">
        <v>12.2</v>
      </c>
      <c r="G292" s="3">
        <v>11.7</v>
      </c>
      <c r="H292" s="3">
        <v>11</v>
      </c>
      <c r="I292" s="4">
        <v>13</v>
      </c>
      <c r="J292" s="72"/>
      <c r="K292" s="3" t="s">
        <v>13</v>
      </c>
      <c r="L292" s="3" t="s">
        <v>13</v>
      </c>
      <c r="M292" s="3" t="s">
        <v>13</v>
      </c>
      <c r="N292" s="3" t="s">
        <v>13</v>
      </c>
      <c r="O292" s="3" t="s">
        <v>13</v>
      </c>
      <c r="P292" s="3" t="s">
        <v>13</v>
      </c>
    </row>
    <row r="293" spans="1:16" x14ac:dyDescent="0.2">
      <c r="A293" s="1">
        <v>2004</v>
      </c>
      <c r="B293" s="3">
        <v>10.1</v>
      </c>
      <c r="C293" s="3">
        <v>13.5</v>
      </c>
      <c r="D293" s="3">
        <v>11.9</v>
      </c>
      <c r="E293" s="3">
        <v>12.1</v>
      </c>
      <c r="F293" s="3">
        <v>12.5</v>
      </c>
      <c r="G293" s="3">
        <v>12.7</v>
      </c>
      <c r="H293" s="3">
        <v>12.9</v>
      </c>
      <c r="I293" s="4">
        <v>12.4</v>
      </c>
      <c r="J293" s="72"/>
      <c r="K293" s="3" t="s">
        <v>13</v>
      </c>
      <c r="L293" s="3" t="s">
        <v>13</v>
      </c>
      <c r="M293" s="3" t="s">
        <v>13</v>
      </c>
      <c r="N293" s="3" t="s">
        <v>13</v>
      </c>
      <c r="O293" s="3" t="s">
        <v>13</v>
      </c>
      <c r="P293" s="3" t="s">
        <v>13</v>
      </c>
    </row>
    <row r="294" spans="1:16" ht="12" customHeight="1" x14ac:dyDescent="0.2">
      <c r="A294" s="1">
        <v>2005</v>
      </c>
      <c r="B294" s="3" t="s">
        <v>13</v>
      </c>
      <c r="C294" s="3">
        <v>10.911469650640818</v>
      </c>
      <c r="D294" s="3">
        <v>13.119776044791042</v>
      </c>
      <c r="E294" s="3">
        <v>13.146118003544681</v>
      </c>
      <c r="F294" s="3">
        <v>14.136962848827256</v>
      </c>
      <c r="G294" s="3">
        <v>13.13204938392453</v>
      </c>
      <c r="H294" s="3">
        <v>15.176572668112799</v>
      </c>
      <c r="I294" s="4">
        <v>12.8</v>
      </c>
      <c r="J294" s="72"/>
      <c r="K294" s="3" t="s">
        <v>13</v>
      </c>
      <c r="L294" s="3" t="s">
        <v>13</v>
      </c>
      <c r="M294" s="3" t="s">
        <v>13</v>
      </c>
      <c r="N294" s="3" t="s">
        <v>13</v>
      </c>
      <c r="O294" s="3" t="s">
        <v>13</v>
      </c>
      <c r="P294" s="3" t="s">
        <v>13</v>
      </c>
    </row>
    <row r="295" spans="1:16" ht="12" customHeight="1" x14ac:dyDescent="0.2">
      <c r="A295" s="52">
        <v>2006</v>
      </c>
      <c r="B295" s="3" t="s">
        <v>13</v>
      </c>
      <c r="C295" s="3">
        <v>12.385632125920694</v>
      </c>
      <c r="D295" s="3">
        <v>12.554987212276215</v>
      </c>
      <c r="E295" s="3">
        <v>15.079068104629684</v>
      </c>
      <c r="F295" s="3">
        <v>14.363010382484266</v>
      </c>
      <c r="G295" s="3">
        <v>16.376381515969019</v>
      </c>
      <c r="H295" s="3">
        <v>17.96641791044776</v>
      </c>
      <c r="I295" s="4">
        <v>15</v>
      </c>
      <c r="J295" s="72"/>
      <c r="K295" s="3" t="s">
        <v>13</v>
      </c>
      <c r="L295" s="3" t="s">
        <v>13</v>
      </c>
      <c r="M295" s="3" t="s">
        <v>13</v>
      </c>
      <c r="N295" s="3" t="s">
        <v>13</v>
      </c>
      <c r="O295" s="3" t="s">
        <v>13</v>
      </c>
      <c r="P295" s="3" t="s">
        <v>13</v>
      </c>
    </row>
    <row r="296" spans="1:16" ht="12" customHeight="1" x14ac:dyDescent="0.2">
      <c r="A296" s="1">
        <v>2007</v>
      </c>
      <c r="B296" s="3">
        <v>12.52807486631016</v>
      </c>
      <c r="C296" s="3">
        <v>12.18656757199847</v>
      </c>
      <c r="D296" s="3">
        <v>13.217948717948717</v>
      </c>
      <c r="E296" s="3">
        <v>13.212040757749714</v>
      </c>
      <c r="F296" s="3">
        <v>15.291573324142686</v>
      </c>
      <c r="G296" s="3">
        <v>13.65057246827017</v>
      </c>
      <c r="H296" s="3">
        <v>18.99715909090909</v>
      </c>
      <c r="I296" s="4">
        <v>13.4</v>
      </c>
      <c r="J296" s="72"/>
      <c r="K296" s="3" t="s">
        <v>13</v>
      </c>
      <c r="L296" s="3" t="s">
        <v>13</v>
      </c>
      <c r="M296" s="3" t="s">
        <v>13</v>
      </c>
      <c r="N296" s="3" t="s">
        <v>13</v>
      </c>
      <c r="O296" s="3" t="s">
        <v>13</v>
      </c>
      <c r="P296" s="3" t="s">
        <v>13</v>
      </c>
    </row>
    <row r="297" spans="1:16" ht="12" customHeight="1" x14ac:dyDescent="0.2">
      <c r="A297" s="52">
        <v>2008</v>
      </c>
      <c r="B297" s="3" t="s">
        <v>13</v>
      </c>
      <c r="C297" s="3" t="s">
        <v>13</v>
      </c>
      <c r="D297" s="3" t="s">
        <v>13</v>
      </c>
      <c r="E297" s="3" t="s">
        <v>13</v>
      </c>
      <c r="F297" s="3" t="s">
        <v>13</v>
      </c>
      <c r="G297" s="3" t="s">
        <v>13</v>
      </c>
      <c r="H297" s="3" t="s">
        <v>13</v>
      </c>
      <c r="I297" s="3" t="s">
        <v>13</v>
      </c>
      <c r="J297" s="72"/>
      <c r="K297" s="3" t="s">
        <v>13</v>
      </c>
      <c r="L297" s="3" t="s">
        <v>13</v>
      </c>
      <c r="M297" s="3" t="s">
        <v>13</v>
      </c>
      <c r="N297" s="3" t="s">
        <v>13</v>
      </c>
      <c r="O297" s="3" t="s">
        <v>13</v>
      </c>
      <c r="P297" s="3" t="s">
        <v>13</v>
      </c>
    </row>
    <row r="298" spans="1:16" ht="12" customHeight="1" x14ac:dyDescent="0.2">
      <c r="A298" s="52">
        <v>2009</v>
      </c>
      <c r="B298" s="3" t="s">
        <v>13</v>
      </c>
      <c r="C298" s="3" t="s">
        <v>13</v>
      </c>
      <c r="D298" s="3" t="s">
        <v>13</v>
      </c>
      <c r="E298" s="3" t="s">
        <v>13</v>
      </c>
      <c r="F298" s="3" t="s">
        <v>13</v>
      </c>
      <c r="G298" s="3" t="s">
        <v>13</v>
      </c>
      <c r="H298" s="3" t="s">
        <v>13</v>
      </c>
      <c r="I298" s="3" t="s">
        <v>13</v>
      </c>
      <c r="J298" s="72"/>
      <c r="K298" s="3" t="s">
        <v>13</v>
      </c>
      <c r="L298" s="3" t="s">
        <v>13</v>
      </c>
      <c r="M298" s="3" t="s">
        <v>13</v>
      </c>
      <c r="N298" s="3" t="s">
        <v>13</v>
      </c>
      <c r="O298" s="3" t="s">
        <v>13</v>
      </c>
      <c r="P298" s="3" t="s">
        <v>13</v>
      </c>
    </row>
    <row r="299" spans="1:16" ht="12" customHeight="1" x14ac:dyDescent="0.2">
      <c r="A299" s="52">
        <v>2010</v>
      </c>
      <c r="B299" s="3" t="s">
        <v>13</v>
      </c>
      <c r="C299" s="3" t="s">
        <v>13</v>
      </c>
      <c r="D299" s="3" t="s">
        <v>13</v>
      </c>
      <c r="E299" s="3">
        <v>15.425543843911191</v>
      </c>
      <c r="F299" s="3">
        <v>14.590129449838187</v>
      </c>
      <c r="G299" s="3" t="s">
        <v>13</v>
      </c>
      <c r="H299" s="3" t="s">
        <v>13</v>
      </c>
      <c r="I299" s="4">
        <v>15.083587230096702</v>
      </c>
      <c r="J299" s="72"/>
      <c r="K299" s="3" t="s">
        <v>13</v>
      </c>
      <c r="L299" s="3" t="s">
        <v>13</v>
      </c>
      <c r="M299" s="3" t="s">
        <v>13</v>
      </c>
      <c r="N299" s="3" t="s">
        <v>13</v>
      </c>
      <c r="O299" s="3" t="s">
        <v>13</v>
      </c>
      <c r="P299" s="3" t="s">
        <v>13</v>
      </c>
    </row>
    <row r="300" spans="1:16" ht="12" customHeight="1" x14ac:dyDescent="0.2">
      <c r="A300" s="52">
        <v>2011</v>
      </c>
      <c r="B300" s="3" t="s">
        <v>13</v>
      </c>
      <c r="C300" s="3">
        <v>13.760585065434951</v>
      </c>
      <c r="D300" s="3">
        <v>13.521874252928519</v>
      </c>
      <c r="E300" s="3">
        <v>14.169787489342891</v>
      </c>
      <c r="F300" s="3">
        <v>14.620366719242902</v>
      </c>
      <c r="G300" s="3">
        <v>12.803846153846154</v>
      </c>
      <c r="H300" s="3">
        <v>14.958990536277602</v>
      </c>
      <c r="I300" s="4">
        <v>14.161373770866682</v>
      </c>
      <c r="J300" s="72"/>
      <c r="K300" s="3" t="s">
        <v>13</v>
      </c>
      <c r="L300" s="3" t="s">
        <v>13</v>
      </c>
      <c r="M300" s="3" t="s">
        <v>13</v>
      </c>
      <c r="N300" s="3" t="s">
        <v>13</v>
      </c>
      <c r="O300" s="3" t="s">
        <v>13</v>
      </c>
      <c r="P300" s="3" t="s">
        <v>13</v>
      </c>
    </row>
    <row r="301" spans="1:16" ht="12" customHeight="1" x14ac:dyDescent="0.2">
      <c r="A301" s="52">
        <v>2012</v>
      </c>
      <c r="B301" s="3" t="s">
        <v>13</v>
      </c>
      <c r="C301" s="3">
        <v>10.5</v>
      </c>
      <c r="D301" s="3">
        <v>12.3</v>
      </c>
      <c r="E301" s="3">
        <v>12.1</v>
      </c>
      <c r="F301" s="3">
        <v>12.5</v>
      </c>
      <c r="G301" s="3">
        <v>12</v>
      </c>
      <c r="H301" s="3">
        <v>12.9</v>
      </c>
      <c r="I301" s="4">
        <v>11.7</v>
      </c>
      <c r="J301" s="72"/>
      <c r="K301" s="3" t="s">
        <v>13</v>
      </c>
      <c r="L301" s="3" t="s">
        <v>13</v>
      </c>
      <c r="M301" s="3" t="s">
        <v>13</v>
      </c>
      <c r="N301" s="3" t="s">
        <v>13</v>
      </c>
      <c r="O301" s="3" t="s">
        <v>13</v>
      </c>
      <c r="P301" s="3" t="s">
        <v>13</v>
      </c>
    </row>
    <row r="302" spans="1:16" ht="12" customHeight="1" x14ac:dyDescent="0.2">
      <c r="A302" s="52">
        <v>2013</v>
      </c>
      <c r="B302" s="3" t="s">
        <v>13</v>
      </c>
      <c r="C302" s="3">
        <v>11.6</v>
      </c>
      <c r="D302" s="3">
        <v>13.1</v>
      </c>
      <c r="E302" s="3">
        <v>13.2</v>
      </c>
      <c r="F302" s="3">
        <v>13.5</v>
      </c>
      <c r="G302" s="3">
        <v>12.5</v>
      </c>
      <c r="H302" s="3">
        <v>13.7</v>
      </c>
      <c r="I302" s="4">
        <v>12.7</v>
      </c>
      <c r="J302" s="72"/>
      <c r="K302" s="3" t="s">
        <v>13</v>
      </c>
      <c r="L302" s="3" t="s">
        <v>13</v>
      </c>
      <c r="M302" s="3" t="s">
        <v>13</v>
      </c>
      <c r="N302" s="3" t="s">
        <v>13</v>
      </c>
      <c r="O302" s="3" t="s">
        <v>13</v>
      </c>
      <c r="P302" s="3" t="s">
        <v>13</v>
      </c>
    </row>
    <row r="303" spans="1:16" ht="12" customHeight="1" x14ac:dyDescent="0.2">
      <c r="A303" s="52">
        <v>2014</v>
      </c>
      <c r="B303" s="3" t="s">
        <v>13</v>
      </c>
      <c r="C303" s="3">
        <v>11.243525911086232</v>
      </c>
      <c r="D303" s="3">
        <v>13.709791282995702</v>
      </c>
      <c r="E303" s="3">
        <v>13.817522525822284</v>
      </c>
      <c r="F303" s="3">
        <v>14.850994773225425</v>
      </c>
      <c r="G303" s="3">
        <v>13.5</v>
      </c>
      <c r="H303" s="3">
        <v>13.664833276039877</v>
      </c>
      <c r="I303" s="4">
        <v>13.4</v>
      </c>
      <c r="J303" s="72"/>
      <c r="K303" s="3" t="s">
        <v>13</v>
      </c>
      <c r="L303" s="3" t="s">
        <v>13</v>
      </c>
      <c r="M303" s="3" t="s">
        <v>13</v>
      </c>
      <c r="N303" s="3" t="s">
        <v>13</v>
      </c>
      <c r="O303" s="3" t="s">
        <v>13</v>
      </c>
      <c r="P303" s="3" t="s">
        <v>13</v>
      </c>
    </row>
    <row r="304" spans="1:16" ht="12" customHeight="1" x14ac:dyDescent="0.2">
      <c r="A304" s="52">
        <v>2015</v>
      </c>
      <c r="B304" s="3" t="s">
        <v>13</v>
      </c>
      <c r="C304" s="3">
        <v>10.045686226918841</v>
      </c>
      <c r="D304" s="3">
        <v>10.612037559649032</v>
      </c>
      <c r="E304" s="3">
        <v>11.046826625386997</v>
      </c>
      <c r="F304" s="3">
        <v>12.71317694253074</v>
      </c>
      <c r="G304" s="3">
        <v>11.848847220893523</v>
      </c>
      <c r="H304" s="3">
        <v>11.7699656094765</v>
      </c>
      <c r="I304" s="4">
        <v>10.750812165745156</v>
      </c>
      <c r="J304" s="72"/>
      <c r="K304" s="3" t="s">
        <v>13</v>
      </c>
      <c r="L304" s="3" t="s">
        <v>13</v>
      </c>
      <c r="M304" s="3" t="s">
        <v>13</v>
      </c>
      <c r="N304" s="3" t="s">
        <v>13</v>
      </c>
      <c r="O304" s="3" t="s">
        <v>13</v>
      </c>
      <c r="P304" s="3" t="s">
        <v>13</v>
      </c>
    </row>
    <row r="305" spans="1:16" ht="12" customHeight="1" x14ac:dyDescent="0.2">
      <c r="A305" s="52">
        <v>2016</v>
      </c>
      <c r="B305" s="3" t="s">
        <v>13</v>
      </c>
      <c r="C305" s="3">
        <v>9.5975910825166455</v>
      </c>
      <c r="D305" s="3">
        <v>10.552278820375335</v>
      </c>
      <c r="E305" s="3" t="s">
        <v>13</v>
      </c>
      <c r="F305" s="3">
        <v>12.465473982764264</v>
      </c>
      <c r="G305" s="3">
        <v>11.559416921939368</v>
      </c>
      <c r="H305" s="3">
        <v>12.504244482173174</v>
      </c>
      <c r="I305" s="4">
        <v>11.150258222343028</v>
      </c>
      <c r="J305" s="72"/>
      <c r="K305" s="3" t="s">
        <v>13</v>
      </c>
      <c r="L305" s="3" t="s">
        <v>13</v>
      </c>
      <c r="M305" s="3" t="s">
        <v>13</v>
      </c>
      <c r="N305" s="3" t="s">
        <v>13</v>
      </c>
      <c r="O305" s="3" t="s">
        <v>13</v>
      </c>
      <c r="P305" s="3" t="s">
        <v>13</v>
      </c>
    </row>
    <row r="306" spans="1:16" ht="12" customHeight="1" x14ac:dyDescent="0.2">
      <c r="A306" s="52">
        <v>2017</v>
      </c>
      <c r="B306" s="3" t="s">
        <v>13</v>
      </c>
      <c r="C306" s="3">
        <v>10.543664996420901</v>
      </c>
      <c r="D306" s="3">
        <v>12.81889420983892</v>
      </c>
      <c r="E306" s="3" t="s">
        <v>13</v>
      </c>
      <c r="F306" s="3">
        <v>11.752890488656195</v>
      </c>
      <c r="G306" s="3">
        <v>11.599491790461299</v>
      </c>
      <c r="H306" s="3">
        <v>12.458952306489445</v>
      </c>
      <c r="I306" s="4">
        <v>11.751051363228276</v>
      </c>
      <c r="J306" s="72"/>
      <c r="K306" s="3" t="s">
        <v>13</v>
      </c>
      <c r="L306" s="3" t="s">
        <v>13</v>
      </c>
      <c r="M306" s="3" t="s">
        <v>13</v>
      </c>
      <c r="N306" s="3" t="s">
        <v>13</v>
      </c>
      <c r="O306" s="3" t="s">
        <v>13</v>
      </c>
      <c r="P306" s="3" t="s">
        <v>13</v>
      </c>
    </row>
    <row r="307" spans="1:16" ht="12" customHeight="1" x14ac:dyDescent="0.2">
      <c r="A307" s="52">
        <v>2018</v>
      </c>
      <c r="B307" s="3" t="s">
        <v>13</v>
      </c>
      <c r="C307" s="3">
        <v>10.516990732327821</v>
      </c>
      <c r="D307" s="3">
        <v>12.57856483617905</v>
      </c>
      <c r="E307" s="3">
        <v>12.191740412979351</v>
      </c>
      <c r="F307" s="3">
        <v>11.434919145249783</v>
      </c>
      <c r="G307" s="3">
        <v>12.002288120080541</v>
      </c>
      <c r="H307" s="3">
        <v>12.096011816838995</v>
      </c>
      <c r="I307" s="4">
        <v>11.863471740461131</v>
      </c>
      <c r="J307" s="72"/>
      <c r="K307" s="3" t="s">
        <v>13</v>
      </c>
      <c r="L307" s="3" t="s">
        <v>13</v>
      </c>
      <c r="M307" s="3" t="s">
        <v>13</v>
      </c>
      <c r="N307" s="3" t="s">
        <v>13</v>
      </c>
      <c r="O307" s="3" t="s">
        <v>13</v>
      </c>
      <c r="P307" s="3" t="s">
        <v>13</v>
      </c>
    </row>
    <row r="308" spans="1:16" ht="12" customHeight="1" x14ac:dyDescent="0.2">
      <c r="A308" s="52">
        <v>2019</v>
      </c>
      <c r="B308" s="3" t="s">
        <v>13</v>
      </c>
      <c r="C308" s="3">
        <v>8.9623103899945065</v>
      </c>
      <c r="D308" s="3">
        <v>9.0882277821480741</v>
      </c>
      <c r="E308" s="3">
        <v>10.296745455481744</v>
      </c>
      <c r="F308" s="3">
        <v>10.403467740517348</v>
      </c>
      <c r="G308" s="3">
        <v>12.50614854894245</v>
      </c>
      <c r="H308" s="3">
        <v>12.760299625468164</v>
      </c>
      <c r="I308" s="4">
        <v>9.5912946749223718</v>
      </c>
      <c r="J308" s="72"/>
      <c r="K308" s="3" t="s">
        <v>13</v>
      </c>
      <c r="L308" s="3" t="s">
        <v>13</v>
      </c>
      <c r="M308" s="3" t="s">
        <v>13</v>
      </c>
      <c r="N308" s="3" t="s">
        <v>13</v>
      </c>
      <c r="O308" s="3" t="s">
        <v>13</v>
      </c>
      <c r="P308" s="3" t="s">
        <v>13</v>
      </c>
    </row>
    <row r="309" spans="1:16" ht="12" customHeight="1" x14ac:dyDescent="0.2">
      <c r="A309" s="52">
        <v>2020</v>
      </c>
      <c r="B309" s="3" t="s">
        <v>13</v>
      </c>
      <c r="C309" s="3">
        <v>11.553296838479518</v>
      </c>
      <c r="D309" s="3">
        <v>10.632235012282518</v>
      </c>
      <c r="E309" s="3">
        <v>10.122250209907641</v>
      </c>
      <c r="F309" s="3">
        <v>12.09324496558756</v>
      </c>
      <c r="G309" s="3">
        <v>11.248347497639282</v>
      </c>
      <c r="H309" s="3">
        <v>13.380287474332649</v>
      </c>
      <c r="I309" s="4">
        <v>10.840961754780652</v>
      </c>
      <c r="J309" s="72"/>
      <c r="K309" s="3" t="s">
        <v>13</v>
      </c>
      <c r="L309" s="3" t="s">
        <v>13</v>
      </c>
      <c r="M309" s="3" t="s">
        <v>13</v>
      </c>
      <c r="N309" s="3" t="s">
        <v>13</v>
      </c>
      <c r="O309" s="3" t="s">
        <v>13</v>
      </c>
      <c r="P309" s="3" t="s">
        <v>13</v>
      </c>
    </row>
    <row r="310" spans="1:16" ht="12" customHeight="1" x14ac:dyDescent="0.2">
      <c r="A310" s="52">
        <v>2021</v>
      </c>
      <c r="B310" s="3" t="s">
        <v>13</v>
      </c>
      <c r="C310" s="3">
        <v>10.795083722599999</v>
      </c>
      <c r="D310" s="3">
        <v>11.2338851452</v>
      </c>
      <c r="E310" s="3">
        <v>11.6512729575</v>
      </c>
      <c r="F310" s="3">
        <v>11.7966568324</v>
      </c>
      <c r="G310" s="3">
        <v>12.6510242159</v>
      </c>
      <c r="H310" s="3">
        <v>14.501538461499999</v>
      </c>
      <c r="I310" s="4">
        <v>11.3881747548</v>
      </c>
      <c r="J310" s="72"/>
      <c r="K310" s="3" t="s">
        <v>13</v>
      </c>
      <c r="L310" s="3" t="s">
        <v>13</v>
      </c>
      <c r="M310" s="3" t="s">
        <v>13</v>
      </c>
      <c r="N310" s="3" t="s">
        <v>13</v>
      </c>
      <c r="O310" s="3" t="s">
        <v>13</v>
      </c>
      <c r="P310" s="3" t="s">
        <v>13</v>
      </c>
    </row>
    <row r="311" spans="1:16" ht="12" customHeight="1" x14ac:dyDescent="0.2">
      <c r="A311" s="52">
        <v>2022</v>
      </c>
      <c r="B311" s="3" t="s">
        <v>13</v>
      </c>
      <c r="C311" s="3">
        <v>10.349645298900001</v>
      </c>
      <c r="D311" s="3">
        <v>10.6889268492</v>
      </c>
      <c r="E311" s="3">
        <v>10.592359202700001</v>
      </c>
      <c r="F311" s="3">
        <v>11.4669185583</v>
      </c>
      <c r="G311" s="3">
        <v>13.8002437492</v>
      </c>
      <c r="H311" s="3">
        <v>14.2262893081</v>
      </c>
      <c r="I311" s="4">
        <v>10.827493583800001</v>
      </c>
      <c r="J311" s="72"/>
      <c r="K311" s="3" t="s">
        <v>13</v>
      </c>
      <c r="L311" s="3" t="s">
        <v>13</v>
      </c>
      <c r="M311" s="3" t="s">
        <v>13</v>
      </c>
      <c r="N311" s="3" t="s">
        <v>13</v>
      </c>
      <c r="O311" s="3" t="s">
        <v>13</v>
      </c>
      <c r="P311" s="3" t="s">
        <v>13</v>
      </c>
    </row>
    <row r="312" spans="1:16" ht="12" customHeight="1" x14ac:dyDescent="0.2">
      <c r="A312" s="52">
        <v>2023</v>
      </c>
      <c r="B312" s="3" t="s">
        <v>13</v>
      </c>
      <c r="C312" s="3" t="s">
        <v>13</v>
      </c>
      <c r="D312" s="3" t="s">
        <v>13</v>
      </c>
      <c r="E312" s="3" t="s">
        <v>13</v>
      </c>
      <c r="F312" s="3" t="s">
        <v>13</v>
      </c>
      <c r="G312" s="3" t="s">
        <v>13</v>
      </c>
      <c r="H312" s="3" t="s">
        <v>13</v>
      </c>
      <c r="I312" s="4" t="s">
        <v>13</v>
      </c>
      <c r="J312" s="72"/>
      <c r="K312" s="3" t="s">
        <v>13</v>
      </c>
      <c r="L312" s="3" t="s">
        <v>13</v>
      </c>
      <c r="M312" s="3" t="s">
        <v>13</v>
      </c>
      <c r="N312" s="3" t="s">
        <v>13</v>
      </c>
      <c r="O312" s="3" t="s">
        <v>13</v>
      </c>
      <c r="P312" s="3" t="s">
        <v>13</v>
      </c>
    </row>
    <row r="313" spans="1:16" ht="12" customHeight="1" x14ac:dyDescent="0.2">
      <c r="A313" s="52">
        <v>2024</v>
      </c>
      <c r="B313" s="3" t="s">
        <v>13</v>
      </c>
      <c r="C313" s="3" t="s">
        <v>13</v>
      </c>
      <c r="D313" s="3" t="s">
        <v>13</v>
      </c>
      <c r="E313" s="3" t="s">
        <v>13</v>
      </c>
      <c r="F313" s="3" t="s">
        <v>13</v>
      </c>
      <c r="G313" s="3" t="s">
        <v>13</v>
      </c>
      <c r="H313" s="3" t="s">
        <v>13</v>
      </c>
      <c r="I313" s="4" t="s">
        <v>13</v>
      </c>
      <c r="J313" s="72"/>
      <c r="K313" s="3" t="s">
        <v>13</v>
      </c>
      <c r="L313" s="3" t="s">
        <v>13</v>
      </c>
      <c r="M313" s="3" t="s">
        <v>13</v>
      </c>
      <c r="N313" s="3" t="s">
        <v>13</v>
      </c>
      <c r="O313" s="3" t="s">
        <v>13</v>
      </c>
      <c r="P313" s="3" t="s">
        <v>13</v>
      </c>
    </row>
    <row r="314" spans="1:16" ht="12" customHeight="1" x14ac:dyDescent="0.2">
      <c r="A314" s="52">
        <v>2025</v>
      </c>
      <c r="B314" s="3" t="s">
        <v>13</v>
      </c>
      <c r="C314" s="3" t="s">
        <v>13</v>
      </c>
      <c r="D314" s="3" t="s">
        <v>13</v>
      </c>
      <c r="E314" s="3" t="s">
        <v>13</v>
      </c>
      <c r="F314" s="3" t="s">
        <v>13</v>
      </c>
      <c r="G314" s="3" t="s">
        <v>13</v>
      </c>
      <c r="H314" s="3" t="s">
        <v>13</v>
      </c>
      <c r="I314" s="4" t="s">
        <v>13</v>
      </c>
      <c r="J314" s="72"/>
      <c r="K314" s="3" t="s">
        <v>13</v>
      </c>
      <c r="L314" s="3" t="s">
        <v>13</v>
      </c>
      <c r="M314" s="3" t="s">
        <v>13</v>
      </c>
      <c r="N314" s="3" t="s">
        <v>13</v>
      </c>
      <c r="O314" s="3" t="s">
        <v>13</v>
      </c>
      <c r="P314" s="3" t="s">
        <v>13</v>
      </c>
    </row>
    <row r="315" spans="1:16" x14ac:dyDescent="0.2">
      <c r="A315" s="324" t="s">
        <v>195</v>
      </c>
      <c r="B315" s="324"/>
      <c r="C315" s="324"/>
      <c r="D315" s="324"/>
      <c r="E315" s="324"/>
      <c r="F315" s="324"/>
      <c r="G315" s="324"/>
      <c r="H315" s="324"/>
      <c r="I315" s="324"/>
      <c r="J315" s="324"/>
      <c r="K315" s="324"/>
      <c r="L315" s="324"/>
      <c r="M315" s="324"/>
      <c r="N315" s="324"/>
      <c r="O315" s="324"/>
      <c r="P315" s="324"/>
    </row>
    <row r="316" spans="1:16" x14ac:dyDescent="0.2">
      <c r="A316" s="319"/>
      <c r="B316" s="319"/>
      <c r="C316" s="319"/>
      <c r="D316" s="319"/>
      <c r="E316" s="319"/>
      <c r="F316" s="319"/>
      <c r="G316" s="319"/>
      <c r="H316" s="319"/>
      <c r="I316" s="319"/>
      <c r="J316" s="319"/>
      <c r="K316" s="319"/>
      <c r="L316" s="319"/>
      <c r="M316" s="319"/>
      <c r="N316" s="319"/>
      <c r="O316" s="319"/>
      <c r="P316" s="319"/>
    </row>
    <row r="323" spans="1:16" s="102" customFormat="1" x14ac:dyDescent="0.2">
      <c r="A323" s="118"/>
      <c r="B323" s="119"/>
      <c r="C323" s="119"/>
      <c r="D323" s="119"/>
      <c r="E323" s="119"/>
      <c r="F323" s="119"/>
      <c r="G323" s="119"/>
      <c r="H323" s="119"/>
      <c r="I323" s="120"/>
      <c r="J323" s="121"/>
      <c r="K323" s="119"/>
      <c r="L323" s="119"/>
      <c r="M323" s="119"/>
      <c r="N323" s="119"/>
      <c r="O323" s="119"/>
      <c r="P323" s="119"/>
    </row>
    <row r="342" spans="1:16" ht="11.25" customHeight="1" x14ac:dyDescent="0.2">
      <c r="A342" s="319" t="str">
        <f>$A$1&amp;"  (Page 1 of 3)"</f>
        <v>TABLE D-1.  California monthly troll Chinook and coho average dressed weights (pounds) by area of landing.  (Page 1 of 3)</v>
      </c>
      <c r="B342" s="319"/>
      <c r="C342" s="319"/>
      <c r="D342" s="319"/>
      <c r="E342" s="319"/>
      <c r="F342" s="319"/>
      <c r="G342" s="319"/>
      <c r="H342" s="319"/>
      <c r="I342" s="319"/>
      <c r="J342" s="319"/>
      <c r="K342" s="319"/>
      <c r="L342" s="319"/>
      <c r="M342" s="319"/>
      <c r="N342" s="319"/>
      <c r="O342" s="319"/>
      <c r="P342" s="319"/>
    </row>
    <row r="343" spans="1:16" ht="11.25" customHeight="1" x14ac:dyDescent="0.2">
      <c r="A343" s="29" t="str">
        <f>$A$2</f>
        <v>Year</v>
      </c>
      <c r="B343" s="85" t="str">
        <f>$B$2</f>
        <v>Apr.</v>
      </c>
      <c r="C343" s="85" t="str">
        <f>$C$2</f>
        <v>May</v>
      </c>
      <c r="D343" s="85" t="str">
        <f>$D$2</f>
        <v>June</v>
      </c>
      <c r="E343" s="85" t="str">
        <f>$E$2</f>
        <v>July</v>
      </c>
      <c r="F343" s="85" t="str">
        <f>$F$2</f>
        <v>Aug.</v>
      </c>
      <c r="G343" s="85" t="str">
        <f>$G$2</f>
        <v>Sept.</v>
      </c>
      <c r="H343" s="85" t="str">
        <f>$H$2</f>
        <v>Oct.</v>
      </c>
      <c r="I343" s="6" t="str">
        <f>$I$2</f>
        <v>Season</v>
      </c>
      <c r="J343" s="185" t="str">
        <f>$J$2</f>
        <v>a/</v>
      </c>
      <c r="K343" s="85" t="str">
        <f>$K$2</f>
        <v xml:space="preserve">   May</v>
      </c>
      <c r="L343" s="85" t="str">
        <f>$L$2</f>
        <v>June</v>
      </c>
      <c r="M343" s="85" t="str">
        <f>$M$2</f>
        <v>July</v>
      </c>
      <c r="N343" s="85" t="str">
        <f>$N$2</f>
        <v>Aug.</v>
      </c>
      <c r="O343" s="85" t="str">
        <f>$O$2</f>
        <v>Sept.</v>
      </c>
      <c r="P343" s="85" t="str">
        <f>$P$2</f>
        <v>Season</v>
      </c>
    </row>
    <row r="344" spans="1:16" ht="11.25" customHeight="1" x14ac:dyDescent="0.2">
      <c r="B344" s="320" t="str">
        <f>$B$3</f>
        <v>CHINOOK</v>
      </c>
      <c r="C344" s="320"/>
      <c r="D344" s="320"/>
      <c r="E344" s="320"/>
      <c r="F344" s="320"/>
      <c r="G344" s="320"/>
      <c r="H344" s="320"/>
      <c r="I344" s="6"/>
      <c r="J344" s="7"/>
      <c r="K344" s="320" t="str">
        <f>$K$3</f>
        <v>COHO</v>
      </c>
      <c r="L344" s="320"/>
      <c r="M344" s="320"/>
      <c r="N344" s="320"/>
      <c r="O344" s="320"/>
      <c r="P344" s="320"/>
    </row>
    <row r="345" spans="1:16" ht="11.25" customHeight="1" x14ac:dyDescent="0.2">
      <c r="A345" s="183" t="s">
        <v>11</v>
      </c>
    </row>
    <row r="346" spans="1:16" ht="11.25" customHeight="1" x14ac:dyDescent="0.2">
      <c r="A346" s="52" t="s">
        <v>14</v>
      </c>
      <c r="B346" s="3" t="str">
        <f t="shared" ref="B346:I346" si="0">IF(SUM(B10:B14)&gt;0,AVERAGE(B10:B14),"-")</f>
        <v>-</v>
      </c>
      <c r="C346" s="3">
        <f t="shared" si="0"/>
        <v>7.7221739106374176</v>
      </c>
      <c r="D346" s="3">
        <f t="shared" si="0"/>
        <v>8.3121986632538754</v>
      </c>
      <c r="E346" s="3">
        <f t="shared" si="0"/>
        <v>8.5620152965016505</v>
      </c>
      <c r="F346" s="3">
        <f t="shared" si="0"/>
        <v>8.6675735654456965</v>
      </c>
      <c r="G346" s="3">
        <f t="shared" si="0"/>
        <v>9.2054286551773679</v>
      </c>
      <c r="H346" s="3" t="str">
        <f t="shared" si="0"/>
        <v>-</v>
      </c>
      <c r="I346" s="186">
        <f t="shared" si="0"/>
        <v>8.4744673522292651</v>
      </c>
      <c r="J346" s="3"/>
      <c r="K346" s="3">
        <f t="shared" ref="K346:P346" si="1">IF(SUM(K10:K14)&gt;0,AVERAGE(K10:K14),"-")</f>
        <v>3.8706835969657174</v>
      </c>
      <c r="L346" s="3">
        <f t="shared" si="1"/>
        <v>4.5512718379613979</v>
      </c>
      <c r="M346" s="3">
        <f t="shared" si="1"/>
        <v>5.3770474826982424</v>
      </c>
      <c r="N346" s="3">
        <f t="shared" si="1"/>
        <v>6.3929523206368408</v>
      </c>
      <c r="O346" s="3">
        <f t="shared" si="1"/>
        <v>6.832774169728296</v>
      </c>
      <c r="P346" s="3">
        <f t="shared" si="1"/>
        <v>5.8968620743309366</v>
      </c>
    </row>
    <row r="347" spans="1:16" ht="11.25" customHeight="1" x14ac:dyDescent="0.2">
      <c r="A347" s="52" t="s">
        <v>15</v>
      </c>
      <c r="B347" s="3" t="str">
        <f t="shared" ref="B347:I347" si="2">IF(SUM(B15:B19)&gt;0,AVERAGE(B15:B19),"-")</f>
        <v>-</v>
      </c>
      <c r="C347" s="3" t="str">
        <f t="shared" si="2"/>
        <v>-</v>
      </c>
      <c r="D347" s="3">
        <f t="shared" si="2"/>
        <v>9.5891316796865649</v>
      </c>
      <c r="E347" s="3">
        <f t="shared" si="2"/>
        <v>9.4516231699554432</v>
      </c>
      <c r="F347" s="3">
        <f t="shared" si="2"/>
        <v>9.1710162052621573</v>
      </c>
      <c r="G347" s="3">
        <f t="shared" si="2"/>
        <v>9.4290686501788397</v>
      </c>
      <c r="H347" s="3" t="str">
        <f t="shared" si="2"/>
        <v>-</v>
      </c>
      <c r="I347" s="186">
        <f t="shared" si="2"/>
        <v>9.6269325077320147</v>
      </c>
      <c r="J347" s="3"/>
      <c r="K347" s="3" t="str">
        <f t="shared" ref="K347:P347" si="3">IF(SUM(K15:K19)&gt;0,AVERAGE(K15:K19),"-")</f>
        <v>-</v>
      </c>
      <c r="L347" s="3">
        <f t="shared" si="3"/>
        <v>5.0113745870373663</v>
      </c>
      <c r="M347" s="3">
        <f t="shared" si="3"/>
        <v>4.9971530249110314</v>
      </c>
      <c r="N347" s="3">
        <f t="shared" si="3"/>
        <v>4.4545454545454541</v>
      </c>
      <c r="O347" s="3">
        <f t="shared" si="3"/>
        <v>5.5584415584415581</v>
      </c>
      <c r="P347" s="3">
        <f t="shared" si="3"/>
        <v>5.0338715039289612</v>
      </c>
    </row>
    <row r="348" spans="1:16" ht="11.25" customHeight="1" x14ac:dyDescent="0.2">
      <c r="A348" s="52" t="s">
        <v>169</v>
      </c>
      <c r="B348" s="3" t="str">
        <f t="shared" ref="B348:I348" si="4">IF(SUM(B20:B24)&gt;0,AVERAGE(B20:B24),"-")</f>
        <v>-</v>
      </c>
      <c r="C348" s="3" t="str">
        <f t="shared" si="4"/>
        <v>-</v>
      </c>
      <c r="D348" s="3" t="str">
        <f t="shared" si="4"/>
        <v>-</v>
      </c>
      <c r="E348" s="3" t="str">
        <f t="shared" si="4"/>
        <v>-</v>
      </c>
      <c r="F348" s="3" t="str">
        <f t="shared" si="4"/>
        <v>-</v>
      </c>
      <c r="G348" s="3" t="str">
        <f t="shared" si="4"/>
        <v>-</v>
      </c>
      <c r="H348" s="3" t="str">
        <f t="shared" si="4"/>
        <v>-</v>
      </c>
      <c r="I348" s="4" t="str">
        <f t="shared" si="4"/>
        <v>-</v>
      </c>
      <c r="J348" s="3"/>
      <c r="K348" s="3" t="str">
        <f t="shared" ref="K348:P348" si="5">IF(SUM(K20:K24)&gt;0,AVERAGE(K20:K24),"-")</f>
        <v>-</v>
      </c>
      <c r="L348" s="3" t="str">
        <f t="shared" si="5"/>
        <v>-</v>
      </c>
      <c r="M348" s="3" t="str">
        <f t="shared" si="5"/>
        <v>-</v>
      </c>
      <c r="N348" s="3" t="str">
        <f t="shared" si="5"/>
        <v>-</v>
      </c>
      <c r="O348" s="3" t="str">
        <f t="shared" si="5"/>
        <v>-</v>
      </c>
      <c r="P348" s="3" t="str">
        <f t="shared" si="5"/>
        <v>-</v>
      </c>
    </row>
    <row r="349" spans="1:16" ht="11.25" customHeight="1" x14ac:dyDescent="0.2">
      <c r="A349" s="52" t="s">
        <v>185</v>
      </c>
      <c r="B349" s="3" t="str">
        <f t="shared" ref="B349:I349" si="6">IF(SUM(B25:B29)&gt;0,AVERAGE(B25:B29),"-")</f>
        <v>-</v>
      </c>
      <c r="C349" s="3" t="str">
        <f t="shared" si="6"/>
        <v>-</v>
      </c>
      <c r="D349" s="3" t="str">
        <f t="shared" si="6"/>
        <v>-</v>
      </c>
      <c r="E349" s="3" t="str">
        <f t="shared" si="6"/>
        <v>-</v>
      </c>
      <c r="F349" s="3">
        <f t="shared" si="6"/>
        <v>8.3000000000000007</v>
      </c>
      <c r="G349" s="3">
        <f t="shared" si="6"/>
        <v>10.16</v>
      </c>
      <c r="H349" s="3" t="str">
        <f t="shared" si="6"/>
        <v>-</v>
      </c>
      <c r="I349" s="4">
        <f t="shared" si="6"/>
        <v>9.9599999999999991</v>
      </c>
      <c r="J349" s="3"/>
      <c r="K349" s="3" t="str">
        <f t="shared" ref="K349:P349" si="7">IF(SUM(K25:K29)&gt;0,AVERAGE(K25:K29),"-")</f>
        <v>-</v>
      </c>
      <c r="L349" s="3" t="str">
        <f t="shared" si="7"/>
        <v>-</v>
      </c>
      <c r="M349" s="3" t="str">
        <f t="shared" si="7"/>
        <v>-</v>
      </c>
      <c r="N349" s="3" t="str">
        <f t="shared" si="7"/>
        <v>-</v>
      </c>
      <c r="O349" s="3" t="str">
        <f t="shared" si="7"/>
        <v>-</v>
      </c>
      <c r="P349" s="3" t="str">
        <f t="shared" si="7"/>
        <v>-</v>
      </c>
    </row>
    <row r="350" spans="1:16" ht="11.25" customHeight="1" x14ac:dyDescent="0.2">
      <c r="A350" s="52" t="s">
        <v>209</v>
      </c>
      <c r="B350" s="3">
        <f t="shared" ref="B350:I350" si="8">IF(SUM(B30:B34)&gt;0,AVERAGE(B30:B34),"-")</f>
        <v>11.05</v>
      </c>
      <c r="C350" s="3">
        <f t="shared" si="8"/>
        <v>12</v>
      </c>
      <c r="D350" s="3">
        <f t="shared" si="8"/>
        <v>10.9</v>
      </c>
      <c r="E350" s="3">
        <f t="shared" si="8"/>
        <v>11.6</v>
      </c>
      <c r="F350" s="3">
        <f t="shared" si="8"/>
        <v>12.65</v>
      </c>
      <c r="G350" s="3">
        <f t="shared" si="8"/>
        <v>12.221513944223108</v>
      </c>
      <c r="H350" s="3">
        <f t="shared" si="8"/>
        <v>10.1</v>
      </c>
      <c r="I350" s="186">
        <f t="shared" si="8"/>
        <v>12.620000000000001</v>
      </c>
      <c r="J350" s="3"/>
      <c r="K350" s="3" t="str">
        <f t="shared" ref="K350:P350" si="9">IF(SUM(K30:K34)&gt;0,AVERAGE(K30:K34),"-")</f>
        <v>-</v>
      </c>
      <c r="L350" s="3" t="str">
        <f t="shared" si="9"/>
        <v>-</v>
      </c>
      <c r="M350" s="3" t="str">
        <f t="shared" si="9"/>
        <v>-</v>
      </c>
      <c r="N350" s="3" t="str">
        <f t="shared" si="9"/>
        <v>-</v>
      </c>
      <c r="O350" s="3" t="str">
        <f t="shared" si="9"/>
        <v>-</v>
      </c>
      <c r="P350" s="3" t="str">
        <f t="shared" si="9"/>
        <v>-</v>
      </c>
    </row>
    <row r="351" spans="1:16" ht="11.25" customHeight="1" x14ac:dyDescent="0.2">
      <c r="A351" s="52" t="s">
        <v>243</v>
      </c>
      <c r="B351" s="3" t="str">
        <f t="shared" ref="B351:P351" si="10">IF(SUM(B35:B39)&gt;0,AVERAGE(B35:B39),"-")</f>
        <v>-</v>
      </c>
      <c r="C351" s="3" t="str">
        <f t="shared" si="10"/>
        <v>-</v>
      </c>
      <c r="D351" s="3" t="str">
        <f t="shared" si="10"/>
        <v>-</v>
      </c>
      <c r="E351" s="3" t="str">
        <f t="shared" si="10"/>
        <v>-</v>
      </c>
      <c r="F351" s="3" t="str">
        <f t="shared" si="10"/>
        <v>-</v>
      </c>
      <c r="G351" s="3">
        <f t="shared" si="10"/>
        <v>13.68356569497254</v>
      </c>
      <c r="H351" s="3" t="str">
        <f t="shared" si="10"/>
        <v>-</v>
      </c>
      <c r="I351" s="186">
        <f t="shared" si="10"/>
        <v>13.7</v>
      </c>
      <c r="J351" s="3" t="str">
        <f t="shared" si="10"/>
        <v>-</v>
      </c>
      <c r="K351" s="3" t="str">
        <f t="shared" si="10"/>
        <v>-</v>
      </c>
      <c r="L351" s="3" t="str">
        <f t="shared" si="10"/>
        <v>-</v>
      </c>
      <c r="M351" s="3" t="str">
        <f t="shared" si="10"/>
        <v>-</v>
      </c>
      <c r="N351" s="3" t="str">
        <f t="shared" si="10"/>
        <v>-</v>
      </c>
      <c r="O351" s="3" t="str">
        <f t="shared" si="10"/>
        <v>-</v>
      </c>
      <c r="P351" s="3" t="str">
        <f t="shared" si="10"/>
        <v>-</v>
      </c>
    </row>
    <row r="352" spans="1:16" ht="11.25" customHeight="1" x14ac:dyDescent="0.2">
      <c r="A352" s="52" t="s">
        <v>279</v>
      </c>
      <c r="B352" s="3" t="str">
        <f>IF(SUM(B40:B44)&gt;0,AVERAGE(B40:B44),"-")</f>
        <v>-</v>
      </c>
      <c r="C352" s="3">
        <f>IF(SUM(C40:C44)&gt;0,AVERAGE(C40:C44),"-")</f>
        <v>11.7</v>
      </c>
      <c r="D352" s="3">
        <f t="shared" ref="D352:P352" si="11">IF(SUM(D40:D44)&gt;0,AVERAGE(D40:D44),"-")</f>
        <v>11.181297709923664</v>
      </c>
      <c r="E352" s="3">
        <f t="shared" si="11"/>
        <v>15.072727272727272</v>
      </c>
      <c r="F352" s="3">
        <f t="shared" si="11"/>
        <v>13.924876847290641</v>
      </c>
      <c r="G352" s="3">
        <f t="shared" si="11"/>
        <v>12.525000000000002</v>
      </c>
      <c r="H352" s="3" t="str">
        <f t="shared" si="11"/>
        <v>-</v>
      </c>
      <c r="I352" s="186">
        <f t="shared" si="11"/>
        <v>12.975203836930456</v>
      </c>
      <c r="J352" s="3" t="str">
        <f t="shared" si="11"/>
        <v>-</v>
      </c>
      <c r="K352" s="3" t="str">
        <f t="shared" si="11"/>
        <v>-</v>
      </c>
      <c r="L352" s="3" t="str">
        <f t="shared" si="11"/>
        <v>-</v>
      </c>
      <c r="M352" s="3" t="str">
        <f t="shared" si="11"/>
        <v>-</v>
      </c>
      <c r="N352" s="3" t="str">
        <f t="shared" si="11"/>
        <v>-</v>
      </c>
      <c r="O352" s="3" t="str">
        <f t="shared" si="11"/>
        <v>-</v>
      </c>
      <c r="P352" s="3" t="str">
        <f t="shared" si="11"/>
        <v>-</v>
      </c>
    </row>
    <row r="353" spans="1:17" ht="11.25" customHeight="1" x14ac:dyDescent="0.2">
      <c r="A353" s="52">
        <v>2016</v>
      </c>
      <c r="B353" s="3" t="str">
        <f>B42</f>
        <v>-</v>
      </c>
      <c r="C353" s="3" t="str">
        <f t="shared" ref="C353:I360" si="12">C45</f>
        <v>-</v>
      </c>
      <c r="D353" s="3" t="str">
        <f t="shared" si="12"/>
        <v>-</v>
      </c>
      <c r="E353" s="3" t="str">
        <f t="shared" si="12"/>
        <v>-</v>
      </c>
      <c r="F353" s="3" t="str">
        <f t="shared" si="12"/>
        <v>-</v>
      </c>
      <c r="G353" s="3">
        <f t="shared" si="12"/>
        <v>14.3</v>
      </c>
      <c r="H353" s="3" t="str">
        <f t="shared" si="12"/>
        <v>-</v>
      </c>
      <c r="I353" s="4">
        <f t="shared" si="12"/>
        <v>14.3</v>
      </c>
      <c r="J353" s="4"/>
      <c r="K353" s="3" t="str">
        <f t="shared" ref="K353:Q360" si="13">K45</f>
        <v>-</v>
      </c>
      <c r="L353" s="3" t="str">
        <f t="shared" si="13"/>
        <v>-</v>
      </c>
      <c r="M353" s="3" t="str">
        <f t="shared" si="13"/>
        <v>-</v>
      </c>
      <c r="N353" s="3" t="str">
        <f t="shared" si="13"/>
        <v>-</v>
      </c>
      <c r="O353" s="3" t="str">
        <f t="shared" si="13"/>
        <v>-</v>
      </c>
      <c r="P353" s="3" t="str">
        <f t="shared" si="13"/>
        <v>-</v>
      </c>
      <c r="Q353" s="3">
        <f t="shared" si="13"/>
        <v>0</v>
      </c>
    </row>
    <row r="354" spans="1:17" ht="11.25" customHeight="1" x14ac:dyDescent="0.2">
      <c r="A354" s="52">
        <v>2017</v>
      </c>
      <c r="B354" s="3" t="str">
        <f>B42</f>
        <v>-</v>
      </c>
      <c r="C354" s="3" t="str">
        <f t="shared" si="12"/>
        <v>-</v>
      </c>
      <c r="D354" s="3" t="str">
        <f t="shared" si="12"/>
        <v>-</v>
      </c>
      <c r="E354" s="3" t="str">
        <f t="shared" si="12"/>
        <v>-</v>
      </c>
      <c r="F354" s="3" t="str">
        <f t="shared" si="12"/>
        <v>-</v>
      </c>
      <c r="G354" s="3" t="str">
        <f t="shared" si="12"/>
        <v>-</v>
      </c>
      <c r="H354" s="3" t="str">
        <f t="shared" si="12"/>
        <v>-</v>
      </c>
      <c r="I354" s="4" t="str">
        <f t="shared" si="12"/>
        <v>-</v>
      </c>
      <c r="J354" s="4"/>
      <c r="K354" s="3" t="str">
        <f t="shared" si="13"/>
        <v>-</v>
      </c>
      <c r="L354" s="3" t="str">
        <f t="shared" si="13"/>
        <v>-</v>
      </c>
      <c r="M354" s="3" t="str">
        <f t="shared" si="13"/>
        <v>-</v>
      </c>
      <c r="N354" s="3" t="str">
        <f t="shared" si="13"/>
        <v>-</v>
      </c>
      <c r="O354" s="3" t="str">
        <f t="shared" si="13"/>
        <v>-</v>
      </c>
      <c r="P354" s="3" t="str">
        <f t="shared" si="13"/>
        <v>-</v>
      </c>
      <c r="Q354" s="3">
        <f t="shared" si="13"/>
        <v>0</v>
      </c>
    </row>
    <row r="355" spans="1:17" ht="11.25" customHeight="1" x14ac:dyDescent="0.2">
      <c r="A355" s="52">
        <v>2018</v>
      </c>
      <c r="B355" s="3" t="str">
        <f>B42</f>
        <v>-</v>
      </c>
      <c r="C355" s="3">
        <f t="shared" si="12"/>
        <v>8.5560165975103732</v>
      </c>
      <c r="D355" s="3">
        <f t="shared" si="12"/>
        <v>9.675350701402806</v>
      </c>
      <c r="E355" s="3">
        <f t="shared" si="12"/>
        <v>9.4696774193548379</v>
      </c>
      <c r="F355" s="3">
        <f t="shared" si="12"/>
        <v>9.7883096366508688</v>
      </c>
      <c r="G355" s="3" t="str">
        <f t="shared" si="12"/>
        <v>-</v>
      </c>
      <c r="H355" s="3" t="str">
        <f t="shared" si="12"/>
        <v>-</v>
      </c>
      <c r="I355" s="4">
        <f t="shared" si="12"/>
        <v>9.6266999093381678</v>
      </c>
      <c r="J355" s="4"/>
      <c r="K355" s="3" t="str">
        <f t="shared" si="13"/>
        <v>-</v>
      </c>
      <c r="L355" s="3" t="str">
        <f t="shared" si="13"/>
        <v>-</v>
      </c>
      <c r="M355" s="3" t="str">
        <f t="shared" si="13"/>
        <v>-</v>
      </c>
      <c r="N355" s="3" t="str">
        <f t="shared" si="13"/>
        <v>-</v>
      </c>
      <c r="O355" s="3" t="str">
        <f t="shared" si="13"/>
        <v>-</v>
      </c>
      <c r="P355" s="3" t="str">
        <f t="shared" si="13"/>
        <v>-</v>
      </c>
      <c r="Q355" s="3">
        <f t="shared" si="13"/>
        <v>0</v>
      </c>
    </row>
    <row r="356" spans="1:17" ht="11.25" customHeight="1" x14ac:dyDescent="0.2">
      <c r="A356" s="52">
        <v>2019</v>
      </c>
      <c r="B356" s="3" t="str">
        <f>B42</f>
        <v>-</v>
      </c>
      <c r="C356" s="3" t="str">
        <f t="shared" si="12"/>
        <v>-</v>
      </c>
      <c r="D356" s="3">
        <f t="shared" si="12"/>
        <v>8.3245614035087723</v>
      </c>
      <c r="E356" s="3">
        <f t="shared" si="12"/>
        <v>9.108314263920672</v>
      </c>
      <c r="F356" s="3">
        <f t="shared" si="12"/>
        <v>9.2138790035587181</v>
      </c>
      <c r="G356" s="3" t="str">
        <f t="shared" si="12"/>
        <v>-</v>
      </c>
      <c r="H356" s="3" t="str">
        <f t="shared" si="12"/>
        <v>-</v>
      </c>
      <c r="I356" s="4">
        <f t="shared" si="12"/>
        <v>9.1572609208972846</v>
      </c>
      <c r="J356" s="4"/>
      <c r="K356" s="3" t="str">
        <f t="shared" si="13"/>
        <v>-</v>
      </c>
      <c r="L356" s="3" t="str">
        <f t="shared" si="13"/>
        <v>-</v>
      </c>
      <c r="M356" s="3" t="str">
        <f t="shared" si="13"/>
        <v>-</v>
      </c>
      <c r="N356" s="3" t="str">
        <f t="shared" si="13"/>
        <v>-</v>
      </c>
      <c r="O356" s="3" t="str">
        <f t="shared" si="13"/>
        <v>-</v>
      </c>
      <c r="P356" s="3" t="str">
        <f t="shared" si="13"/>
        <v>-</v>
      </c>
      <c r="Q356" s="3">
        <f t="shared" si="13"/>
        <v>0</v>
      </c>
    </row>
    <row r="357" spans="1:17" ht="11.25" customHeight="1" x14ac:dyDescent="0.2">
      <c r="A357" s="52">
        <v>2020</v>
      </c>
      <c r="B357" s="3" t="str">
        <f>B42</f>
        <v>-</v>
      </c>
      <c r="C357" s="3" t="str">
        <f t="shared" si="12"/>
        <v>-</v>
      </c>
      <c r="D357" s="3" t="str">
        <f t="shared" si="12"/>
        <v>-</v>
      </c>
      <c r="E357" s="3" t="str">
        <f t="shared" si="12"/>
        <v>-</v>
      </c>
      <c r="F357" s="3" t="str">
        <f t="shared" si="12"/>
        <v>-</v>
      </c>
      <c r="G357" s="3" t="str">
        <f t="shared" si="12"/>
        <v>-</v>
      </c>
      <c r="H357" s="3" t="str">
        <f t="shared" si="12"/>
        <v>-</v>
      </c>
      <c r="I357" s="4" t="str">
        <f t="shared" si="12"/>
        <v>-</v>
      </c>
      <c r="J357" s="4"/>
      <c r="K357" s="3" t="str">
        <f t="shared" si="13"/>
        <v>-</v>
      </c>
      <c r="L357" s="3" t="str">
        <f t="shared" si="13"/>
        <v>-</v>
      </c>
      <c r="M357" s="3" t="str">
        <f t="shared" si="13"/>
        <v>-</v>
      </c>
      <c r="N357" s="3" t="str">
        <f t="shared" si="13"/>
        <v>-</v>
      </c>
      <c r="O357" s="3" t="str">
        <f t="shared" si="13"/>
        <v>-</v>
      </c>
      <c r="P357" s="3" t="str">
        <f t="shared" si="13"/>
        <v>-</v>
      </c>
      <c r="Q357" s="3">
        <f t="shared" si="13"/>
        <v>0</v>
      </c>
    </row>
    <row r="358" spans="1:17" ht="11.25" customHeight="1" x14ac:dyDescent="0.2">
      <c r="A358" s="52">
        <v>2021</v>
      </c>
      <c r="B358" s="3" t="str">
        <f>B42</f>
        <v>-</v>
      </c>
      <c r="C358" s="3" t="str">
        <f t="shared" si="12"/>
        <v>-</v>
      </c>
      <c r="D358" s="3" t="str">
        <f t="shared" si="12"/>
        <v>-</v>
      </c>
      <c r="E358" s="3" t="str">
        <f t="shared" si="12"/>
        <v>-</v>
      </c>
      <c r="F358" s="3" t="str">
        <f t="shared" si="12"/>
        <v>-</v>
      </c>
      <c r="G358" s="3" t="str">
        <f t="shared" si="12"/>
        <v>-</v>
      </c>
      <c r="H358" s="3" t="str">
        <f t="shared" si="12"/>
        <v>-</v>
      </c>
      <c r="I358" s="4" t="str">
        <f t="shared" si="12"/>
        <v>-</v>
      </c>
      <c r="J358" s="4"/>
      <c r="K358" s="3" t="str">
        <f t="shared" si="13"/>
        <v>-</v>
      </c>
      <c r="L358" s="3" t="str">
        <f t="shared" si="13"/>
        <v>-</v>
      </c>
      <c r="M358" s="3" t="str">
        <f t="shared" si="13"/>
        <v>-</v>
      </c>
      <c r="N358" s="3" t="str">
        <f t="shared" si="13"/>
        <v>-</v>
      </c>
      <c r="O358" s="3" t="str">
        <f t="shared" si="13"/>
        <v>-</v>
      </c>
      <c r="P358" s="3" t="str">
        <f t="shared" si="13"/>
        <v>-</v>
      </c>
      <c r="Q358" s="3">
        <f t="shared" si="13"/>
        <v>0</v>
      </c>
    </row>
    <row r="359" spans="1:17" ht="11.25" customHeight="1" x14ac:dyDescent="0.2">
      <c r="A359" s="52">
        <v>2022</v>
      </c>
      <c r="B359" s="3" t="str">
        <f>B42</f>
        <v>-</v>
      </c>
      <c r="C359" s="3" t="str">
        <f t="shared" si="12"/>
        <v>-</v>
      </c>
      <c r="D359" s="3" t="str">
        <f t="shared" si="12"/>
        <v>-</v>
      </c>
      <c r="E359" s="3" t="str">
        <f t="shared" si="12"/>
        <v>-</v>
      </c>
      <c r="F359" s="3" t="str">
        <f t="shared" si="12"/>
        <v>-</v>
      </c>
      <c r="G359" s="3" t="str">
        <f t="shared" si="12"/>
        <v>-</v>
      </c>
      <c r="H359" s="3" t="str">
        <f t="shared" si="12"/>
        <v>-</v>
      </c>
      <c r="I359" s="4" t="str">
        <f t="shared" si="12"/>
        <v>-</v>
      </c>
      <c r="J359" s="4"/>
      <c r="K359" s="3" t="str">
        <f t="shared" si="13"/>
        <v>-</v>
      </c>
      <c r="L359" s="3" t="str">
        <f t="shared" si="13"/>
        <v>-</v>
      </c>
      <c r="M359" s="3" t="str">
        <f t="shared" si="13"/>
        <v>-</v>
      </c>
      <c r="N359" s="3" t="str">
        <f t="shared" si="13"/>
        <v>-</v>
      </c>
      <c r="O359" s="3" t="str">
        <f t="shared" si="13"/>
        <v>-</v>
      </c>
      <c r="P359" s="3" t="str">
        <f t="shared" si="13"/>
        <v>-</v>
      </c>
      <c r="Q359" s="3">
        <f t="shared" si="13"/>
        <v>0</v>
      </c>
    </row>
    <row r="360" spans="1:17" ht="11.25" customHeight="1" x14ac:dyDescent="0.2">
      <c r="A360" s="52">
        <v>2023</v>
      </c>
      <c r="B360" s="3" t="str">
        <f>B42</f>
        <v>-</v>
      </c>
      <c r="C360" s="3" t="str">
        <f t="shared" si="12"/>
        <v>-</v>
      </c>
      <c r="D360" s="3" t="str">
        <f t="shared" si="12"/>
        <v>-</v>
      </c>
      <c r="E360" s="3" t="str">
        <f t="shared" si="12"/>
        <v>-</v>
      </c>
      <c r="F360" s="3" t="str">
        <f t="shared" si="12"/>
        <v>-</v>
      </c>
      <c r="G360" s="3" t="str">
        <f t="shared" si="12"/>
        <v>-</v>
      </c>
      <c r="H360" s="3" t="str">
        <f t="shared" si="12"/>
        <v>-</v>
      </c>
      <c r="I360" s="4" t="str">
        <f t="shared" si="12"/>
        <v>-</v>
      </c>
      <c r="J360" s="4"/>
      <c r="K360" s="3" t="str">
        <f t="shared" si="13"/>
        <v>-</v>
      </c>
      <c r="L360" s="3" t="str">
        <f t="shared" si="13"/>
        <v>-</v>
      </c>
      <c r="M360" s="3" t="str">
        <f t="shared" si="13"/>
        <v>-</v>
      </c>
      <c r="N360" s="3" t="str">
        <f t="shared" si="13"/>
        <v>-</v>
      </c>
      <c r="O360" s="3" t="str">
        <f t="shared" si="13"/>
        <v>-</v>
      </c>
      <c r="P360" s="3" t="str">
        <f t="shared" si="13"/>
        <v>-</v>
      </c>
      <c r="Q360" s="3">
        <f t="shared" si="13"/>
        <v>0</v>
      </c>
    </row>
    <row r="361" spans="1:17" ht="11.25" customHeight="1" x14ac:dyDescent="0.2">
      <c r="A361" s="52">
        <v>2024</v>
      </c>
      <c r="B361" s="3" t="str">
        <f>B42</f>
        <v>-</v>
      </c>
      <c r="C361" s="3" t="str">
        <f t="shared" ref="C361:I362" si="14">C53</f>
        <v>-</v>
      </c>
      <c r="D361" s="3" t="str">
        <f t="shared" si="14"/>
        <v>-</v>
      </c>
      <c r="E361" s="3" t="str">
        <f t="shared" si="14"/>
        <v>-</v>
      </c>
      <c r="F361" s="3" t="str">
        <f t="shared" si="14"/>
        <v>-</v>
      </c>
      <c r="G361" s="3" t="str">
        <f t="shared" si="14"/>
        <v>-</v>
      </c>
      <c r="H361" s="3" t="str">
        <f t="shared" si="14"/>
        <v>-</v>
      </c>
      <c r="I361" s="4" t="str">
        <f t="shared" si="14"/>
        <v>-</v>
      </c>
      <c r="J361" s="4"/>
      <c r="K361" s="3" t="str">
        <f t="shared" ref="K361:P362" si="15">K53</f>
        <v>-</v>
      </c>
      <c r="L361" s="3" t="str">
        <f t="shared" si="15"/>
        <v>-</v>
      </c>
      <c r="M361" s="3" t="str">
        <f t="shared" si="15"/>
        <v>-</v>
      </c>
      <c r="N361" s="3" t="str">
        <f t="shared" si="15"/>
        <v>-</v>
      </c>
      <c r="O361" s="3" t="str">
        <f t="shared" si="15"/>
        <v>-</v>
      </c>
      <c r="P361" s="3" t="str">
        <f t="shared" si="15"/>
        <v>-</v>
      </c>
      <c r="Q361" s="3">
        <f t="shared" ref="Q361:Q362" si="16">Q53</f>
        <v>0</v>
      </c>
    </row>
    <row r="362" spans="1:17" ht="11.25" customHeight="1" x14ac:dyDescent="0.2">
      <c r="A362" s="52">
        <v>2025</v>
      </c>
      <c r="B362" s="3" t="str">
        <f>B43</f>
        <v>-</v>
      </c>
      <c r="C362" s="3" t="str">
        <f t="shared" si="14"/>
        <v>-</v>
      </c>
      <c r="D362" s="3" t="str">
        <f t="shared" si="14"/>
        <v>-</v>
      </c>
      <c r="E362" s="3" t="str">
        <f t="shared" si="14"/>
        <v>-</v>
      </c>
      <c r="F362" s="3" t="str">
        <f t="shared" si="14"/>
        <v>-</v>
      </c>
      <c r="G362" s="3" t="str">
        <f t="shared" si="14"/>
        <v>-</v>
      </c>
      <c r="H362" s="3" t="str">
        <f t="shared" si="14"/>
        <v>-</v>
      </c>
      <c r="I362" s="4" t="str">
        <f t="shared" si="14"/>
        <v>-</v>
      </c>
      <c r="J362" s="4"/>
      <c r="K362" s="3" t="str">
        <f t="shared" si="15"/>
        <v>-</v>
      </c>
      <c r="L362" s="3" t="str">
        <f t="shared" si="15"/>
        <v>-</v>
      </c>
      <c r="M362" s="3" t="str">
        <f t="shared" si="15"/>
        <v>-</v>
      </c>
      <c r="N362" s="3" t="str">
        <f t="shared" si="15"/>
        <v>-</v>
      </c>
      <c r="O362" s="3" t="str">
        <f t="shared" si="15"/>
        <v>-</v>
      </c>
      <c r="P362" s="3" t="str">
        <f t="shared" si="15"/>
        <v>-</v>
      </c>
      <c r="Q362" s="3">
        <f t="shared" si="16"/>
        <v>0</v>
      </c>
    </row>
    <row r="363" spans="1:17" ht="4.1500000000000004" customHeight="1" x14ac:dyDescent="0.2">
      <c r="I363" s="186"/>
    </row>
    <row r="364" spans="1:17" ht="11.25" customHeight="1" x14ac:dyDescent="0.2">
      <c r="A364" s="183" t="s">
        <v>16</v>
      </c>
      <c r="I364" s="186"/>
    </row>
    <row r="365" spans="1:17" ht="11.25" customHeight="1" x14ac:dyDescent="0.2">
      <c r="A365" s="52" t="s">
        <v>14</v>
      </c>
      <c r="B365" s="3" t="str">
        <f t="shared" ref="B365:I365" si="17">IF(SUM(B62:B66)&gt;0,AVERAGE(B62:B66),"-")</f>
        <v>-</v>
      </c>
      <c r="C365" s="3">
        <f t="shared" si="17"/>
        <v>7.438970569865571</v>
      </c>
      <c r="D365" s="3">
        <f t="shared" si="17"/>
        <v>8.2351984946833614</v>
      </c>
      <c r="E365" s="3">
        <f t="shared" si="17"/>
        <v>8.938520389274446</v>
      </c>
      <c r="F365" s="3">
        <f t="shared" si="17"/>
        <v>9.1517518039553352</v>
      </c>
      <c r="G365" s="3">
        <f t="shared" si="17"/>
        <v>9.606988323080607</v>
      </c>
      <c r="H365" s="3" t="str">
        <f t="shared" si="17"/>
        <v>-</v>
      </c>
      <c r="I365" s="186">
        <f t="shared" si="17"/>
        <v>6.6129131877222536</v>
      </c>
      <c r="J365" s="3"/>
      <c r="K365" s="3">
        <f t="shared" ref="K365:P365" si="18">IF(SUM(K62:K66)&gt;0,AVERAGE(K62:K66),"-")</f>
        <v>4.5998335560991599</v>
      </c>
      <c r="L365" s="3">
        <f t="shared" si="18"/>
        <v>4.7114023403040699</v>
      </c>
      <c r="M365" s="3">
        <f t="shared" si="18"/>
        <v>5.9118199116551047</v>
      </c>
      <c r="N365" s="3">
        <f t="shared" si="18"/>
        <v>6.227428109611477</v>
      </c>
      <c r="O365" s="3">
        <f t="shared" si="18"/>
        <v>6.5549486461251165</v>
      </c>
      <c r="P365" s="3">
        <f t="shared" si="18"/>
        <v>5.7022584615228773</v>
      </c>
    </row>
    <row r="366" spans="1:17" ht="11.25" customHeight="1" x14ac:dyDescent="0.2">
      <c r="A366" s="52" t="s">
        <v>15</v>
      </c>
      <c r="B366" s="3" t="str">
        <f t="shared" ref="B366:I366" si="19">IF(SUM(B67:B71)&gt;0,AVERAGE(B67:B71),"-")</f>
        <v>-</v>
      </c>
      <c r="C366" s="3" t="str">
        <f t="shared" si="19"/>
        <v>-</v>
      </c>
      <c r="D366" s="3">
        <f t="shared" si="19"/>
        <v>8.9922122064050978</v>
      </c>
      <c r="E366" s="3">
        <f t="shared" si="19"/>
        <v>10.057255881740579</v>
      </c>
      <c r="F366" s="3">
        <f t="shared" si="19"/>
        <v>10.2012921226495</v>
      </c>
      <c r="G366" s="3">
        <f t="shared" si="19"/>
        <v>9.2268632326234634</v>
      </c>
      <c r="H366" s="3">
        <f t="shared" si="19"/>
        <v>9.5801886792452819</v>
      </c>
      <c r="I366" s="186">
        <f t="shared" si="19"/>
        <v>9.3425290430539114</v>
      </c>
      <c r="J366" s="3"/>
      <c r="K366" s="3" t="str">
        <f t="shared" ref="K366:P366" si="20">IF(SUM(K67:K71)&gt;0,AVERAGE(K67:K71),"-")</f>
        <v>-</v>
      </c>
      <c r="L366" s="3">
        <f t="shared" si="20"/>
        <v>5.1421345242213281</v>
      </c>
      <c r="M366" s="3">
        <f t="shared" si="20"/>
        <v>5.5633187772925767</v>
      </c>
      <c r="N366" s="3">
        <f t="shared" si="20"/>
        <v>5.4823105396454324</v>
      </c>
      <c r="O366" s="3">
        <f t="shared" si="20"/>
        <v>6.2224483899774601</v>
      </c>
      <c r="P366" s="3">
        <f t="shared" si="20"/>
        <v>5.3017832735630446</v>
      </c>
    </row>
    <row r="367" spans="1:17" ht="11.25" customHeight="1" x14ac:dyDescent="0.2">
      <c r="A367" s="52" t="s">
        <v>169</v>
      </c>
      <c r="B367" s="3" t="str">
        <f t="shared" ref="B367:I367" si="21">IF(SUM(B72:B76)&gt;0,AVERAGE(B72:B76),"-")</f>
        <v>-</v>
      </c>
      <c r="C367" s="3" t="str">
        <f t="shared" si="21"/>
        <v>-</v>
      </c>
      <c r="D367" s="3" t="str">
        <f t="shared" si="21"/>
        <v>-</v>
      </c>
      <c r="E367" s="3" t="str">
        <f t="shared" si="21"/>
        <v>-</v>
      </c>
      <c r="F367" s="3" t="str">
        <f t="shared" si="21"/>
        <v>-</v>
      </c>
      <c r="G367" s="3">
        <f t="shared" si="21"/>
        <v>9.5</v>
      </c>
      <c r="H367" s="3">
        <f t="shared" si="21"/>
        <v>17.7</v>
      </c>
      <c r="I367" s="186">
        <f t="shared" si="21"/>
        <v>10.1</v>
      </c>
      <c r="K367" s="3" t="str">
        <f t="shared" ref="K367:P367" si="22">IF(SUM(K72:K76)&gt;0,AVERAGE(K72:K76),"-")</f>
        <v>-</v>
      </c>
      <c r="L367" s="3" t="str">
        <f t="shared" si="22"/>
        <v>-</v>
      </c>
      <c r="M367" s="3" t="str">
        <f t="shared" si="22"/>
        <v>-</v>
      </c>
      <c r="N367" s="3" t="str">
        <f t="shared" si="22"/>
        <v>-</v>
      </c>
      <c r="O367" s="3">
        <f t="shared" si="22"/>
        <v>6.2</v>
      </c>
      <c r="P367" s="3">
        <f t="shared" si="22"/>
        <v>6.2</v>
      </c>
    </row>
    <row r="368" spans="1:17" ht="11.25" customHeight="1" x14ac:dyDescent="0.2">
      <c r="A368" s="52" t="s">
        <v>185</v>
      </c>
      <c r="B368" s="3" t="str">
        <f t="shared" ref="B368:I368" si="23">IF(SUM(B77:B81)&gt;0,AVERAGE(B77:B81),"-")</f>
        <v>-</v>
      </c>
      <c r="C368" s="3" t="str">
        <f t="shared" si="23"/>
        <v>-</v>
      </c>
      <c r="D368" s="3" t="str">
        <f t="shared" si="23"/>
        <v>-</v>
      </c>
      <c r="E368" s="3" t="str">
        <f t="shared" si="23"/>
        <v>-</v>
      </c>
      <c r="F368" s="3">
        <f t="shared" si="23"/>
        <v>11.9</v>
      </c>
      <c r="G368" s="3">
        <f t="shared" si="23"/>
        <v>10.1</v>
      </c>
      <c r="H368" s="3" t="str">
        <f t="shared" si="23"/>
        <v>-</v>
      </c>
      <c r="I368" s="186">
        <f t="shared" si="23"/>
        <v>10.18</v>
      </c>
      <c r="K368" s="3" t="str">
        <f t="shared" ref="K368:P368" si="24">IF(SUM(K77:K81)&gt;0,AVERAGE(K77:K81),"-")</f>
        <v>-</v>
      </c>
      <c r="L368" s="3" t="str">
        <f t="shared" si="24"/>
        <v>-</v>
      </c>
      <c r="M368" s="3" t="str">
        <f t="shared" si="24"/>
        <v>-</v>
      </c>
      <c r="N368" s="3" t="str">
        <f t="shared" si="24"/>
        <v>-</v>
      </c>
      <c r="O368" s="3" t="str">
        <f t="shared" si="24"/>
        <v>-</v>
      </c>
      <c r="P368" s="3" t="str">
        <f t="shared" si="24"/>
        <v>-</v>
      </c>
    </row>
    <row r="369" spans="1:16" ht="11.25" customHeight="1" x14ac:dyDescent="0.2">
      <c r="A369" s="52" t="s">
        <v>209</v>
      </c>
      <c r="B369" s="3" t="str">
        <f t="shared" ref="B369:I369" si="25">IF(SUM(B82:B86)&gt;0,AVERAGE(B82:B86),"-")</f>
        <v>-</v>
      </c>
      <c r="C369" s="3" t="str">
        <f t="shared" si="25"/>
        <v>-</v>
      </c>
      <c r="D369" s="3" t="str">
        <f t="shared" si="25"/>
        <v>-</v>
      </c>
      <c r="E369" s="3" t="str">
        <f t="shared" si="25"/>
        <v>-</v>
      </c>
      <c r="F369" s="3">
        <f t="shared" si="25"/>
        <v>11.4</v>
      </c>
      <c r="G369" s="3">
        <f t="shared" si="25"/>
        <v>11.34592515951026</v>
      </c>
      <c r="H369" s="3" t="str">
        <f t="shared" si="25"/>
        <v>-</v>
      </c>
      <c r="I369" s="186">
        <f t="shared" si="25"/>
        <v>11.319999999999999</v>
      </c>
      <c r="J369" s="3"/>
      <c r="K369" s="3" t="str">
        <f t="shared" ref="K369:P369" si="26">IF(SUM(K82:K86)&gt;0,AVERAGE(K82:K86),"-")</f>
        <v>-</v>
      </c>
      <c r="L369" s="3" t="str">
        <f t="shared" si="26"/>
        <v>-</v>
      </c>
      <c r="M369" s="3" t="str">
        <f t="shared" si="26"/>
        <v>-</v>
      </c>
      <c r="N369" s="3" t="str">
        <f t="shared" si="26"/>
        <v>-</v>
      </c>
      <c r="O369" s="3" t="str">
        <f t="shared" si="26"/>
        <v>-</v>
      </c>
      <c r="P369" s="3" t="str">
        <f t="shared" si="26"/>
        <v>-</v>
      </c>
    </row>
    <row r="370" spans="1:16" ht="11.25" customHeight="1" x14ac:dyDescent="0.2">
      <c r="A370" s="52" t="s">
        <v>243</v>
      </c>
      <c r="B370" s="3" t="str">
        <f t="shared" ref="B370:I370" si="27">IF(SUM(B87:B91)&gt;0,AVERAGE(B87:B91),"-")</f>
        <v>-</v>
      </c>
      <c r="C370" s="3" t="str">
        <f t="shared" si="27"/>
        <v>-</v>
      </c>
      <c r="D370" s="3" t="str">
        <f t="shared" si="27"/>
        <v>-</v>
      </c>
      <c r="E370" s="3" t="str">
        <f t="shared" si="27"/>
        <v>-</v>
      </c>
      <c r="F370" s="3" t="str">
        <f t="shared" si="27"/>
        <v>-</v>
      </c>
      <c r="G370" s="3">
        <f t="shared" si="27"/>
        <v>12.261610633307271</v>
      </c>
      <c r="H370" s="3" t="str">
        <f t="shared" si="27"/>
        <v>-</v>
      </c>
      <c r="I370" s="186">
        <f t="shared" si="27"/>
        <v>12.3</v>
      </c>
      <c r="J370" s="3"/>
      <c r="K370" s="3" t="str">
        <f t="shared" ref="K370:P370" si="28">IF(SUM(K87:K91)&gt;0,AVERAGE(K87:K91),"-")</f>
        <v>-</v>
      </c>
      <c r="L370" s="3" t="str">
        <f t="shared" si="28"/>
        <v>-</v>
      </c>
      <c r="M370" s="3" t="str">
        <f t="shared" si="28"/>
        <v>-</v>
      </c>
      <c r="N370" s="3" t="str">
        <f t="shared" si="28"/>
        <v>-</v>
      </c>
      <c r="O370" s="3" t="str">
        <f t="shared" si="28"/>
        <v>-</v>
      </c>
      <c r="P370" s="3" t="str">
        <f t="shared" si="28"/>
        <v>-</v>
      </c>
    </row>
    <row r="371" spans="1:16" ht="11.25" customHeight="1" x14ac:dyDescent="0.2">
      <c r="A371" s="52" t="s">
        <v>279</v>
      </c>
      <c r="B371" s="3" t="str">
        <f>IF(SUM(B92:B96)&gt;0,AVERAGE(B92:B96),"-")</f>
        <v>-</v>
      </c>
      <c r="C371" s="3">
        <f t="shared" ref="C371:P371" si="29">IF(SUM(C92:C96)&gt;0,AVERAGE(C92:C96),"-")</f>
        <v>9.1</v>
      </c>
      <c r="D371" s="3">
        <f t="shared" si="29"/>
        <v>11.2</v>
      </c>
      <c r="E371" s="3">
        <f t="shared" si="29"/>
        <v>12.345835982199619</v>
      </c>
      <c r="F371" s="3">
        <f t="shared" si="29"/>
        <v>11.801620947630923</v>
      </c>
      <c r="G371" s="3">
        <f t="shared" si="29"/>
        <v>11.525</v>
      </c>
      <c r="H371" s="3" t="str">
        <f t="shared" si="29"/>
        <v>-</v>
      </c>
      <c r="I371" s="4">
        <f t="shared" si="29"/>
        <v>11.777548125633233</v>
      </c>
      <c r="J371" s="3" t="str">
        <f t="shared" si="29"/>
        <v>-</v>
      </c>
      <c r="K371" s="3" t="str">
        <f t="shared" si="29"/>
        <v>-</v>
      </c>
      <c r="L371" s="3" t="str">
        <f t="shared" si="29"/>
        <v>-</v>
      </c>
      <c r="M371" s="3" t="str">
        <f t="shared" si="29"/>
        <v>-</v>
      </c>
      <c r="N371" s="3" t="str">
        <f t="shared" si="29"/>
        <v>-</v>
      </c>
      <c r="O371" s="3" t="str">
        <f t="shared" si="29"/>
        <v>-</v>
      </c>
      <c r="P371" s="3" t="str">
        <f t="shared" si="29"/>
        <v>-</v>
      </c>
    </row>
    <row r="372" spans="1:16" ht="11.25" customHeight="1" x14ac:dyDescent="0.2">
      <c r="A372" s="52">
        <v>2016</v>
      </c>
      <c r="B372" s="3" t="str">
        <f t="shared" ref="B372:I379" si="30">B97</f>
        <v>-</v>
      </c>
      <c r="C372" s="3" t="str">
        <f t="shared" si="30"/>
        <v>-</v>
      </c>
      <c r="D372" s="3" t="str">
        <f t="shared" si="30"/>
        <v>-</v>
      </c>
      <c r="E372" s="3" t="str">
        <f t="shared" si="30"/>
        <v>-</v>
      </c>
      <c r="F372" s="3" t="str">
        <f t="shared" si="30"/>
        <v>-</v>
      </c>
      <c r="G372" s="3">
        <f t="shared" si="30"/>
        <v>11.9</v>
      </c>
      <c r="H372" s="3" t="str">
        <f t="shared" si="30"/>
        <v>-</v>
      </c>
      <c r="I372" s="4">
        <f t="shared" si="30"/>
        <v>11.9</v>
      </c>
      <c r="K372" s="3" t="str">
        <f t="shared" ref="K372:P379" si="31">K97</f>
        <v>-</v>
      </c>
      <c r="L372" s="3" t="str">
        <f t="shared" si="31"/>
        <v>-</v>
      </c>
      <c r="M372" s="3" t="str">
        <f t="shared" si="31"/>
        <v>-</v>
      </c>
      <c r="N372" s="3" t="str">
        <f t="shared" si="31"/>
        <v>-</v>
      </c>
      <c r="O372" s="3" t="str">
        <f t="shared" si="31"/>
        <v>-</v>
      </c>
      <c r="P372" s="3" t="str">
        <f t="shared" si="31"/>
        <v>-</v>
      </c>
    </row>
    <row r="373" spans="1:16" ht="11.25" customHeight="1" x14ac:dyDescent="0.2">
      <c r="A373" s="52">
        <v>2017</v>
      </c>
      <c r="B373" s="3" t="str">
        <f t="shared" si="30"/>
        <v>-</v>
      </c>
      <c r="C373" s="3" t="str">
        <f t="shared" si="30"/>
        <v>-</v>
      </c>
      <c r="D373" s="3" t="str">
        <f t="shared" si="30"/>
        <v>-</v>
      </c>
      <c r="E373" s="3" t="str">
        <f t="shared" si="30"/>
        <v>-</v>
      </c>
      <c r="F373" s="3" t="str">
        <f t="shared" si="30"/>
        <v>-</v>
      </c>
      <c r="G373" s="3" t="str">
        <f t="shared" si="30"/>
        <v>-</v>
      </c>
      <c r="H373" s="3" t="str">
        <f t="shared" si="30"/>
        <v>-</v>
      </c>
      <c r="I373" s="4" t="str">
        <f t="shared" si="30"/>
        <v>-</v>
      </c>
      <c r="K373" s="3" t="str">
        <f t="shared" si="31"/>
        <v>-</v>
      </c>
      <c r="L373" s="3" t="str">
        <f t="shared" si="31"/>
        <v>-</v>
      </c>
      <c r="M373" s="3" t="str">
        <f t="shared" si="31"/>
        <v>-</v>
      </c>
      <c r="N373" s="3" t="str">
        <f t="shared" si="31"/>
        <v>-</v>
      </c>
      <c r="O373" s="3" t="str">
        <f t="shared" si="31"/>
        <v>-</v>
      </c>
      <c r="P373" s="3" t="str">
        <f t="shared" si="31"/>
        <v>-</v>
      </c>
    </row>
    <row r="374" spans="1:16" ht="11.25" customHeight="1" x14ac:dyDescent="0.2">
      <c r="A374" s="52">
        <v>2018</v>
      </c>
      <c r="B374" s="3" t="str">
        <f t="shared" si="30"/>
        <v>-</v>
      </c>
      <c r="C374" s="3">
        <f t="shared" si="30"/>
        <v>7.0890804597701154</v>
      </c>
      <c r="D374" s="3">
        <f t="shared" si="30"/>
        <v>8.2734693877551013</v>
      </c>
      <c r="E374" s="3">
        <f t="shared" si="30"/>
        <v>10.570334928229665</v>
      </c>
      <c r="F374" s="3">
        <f t="shared" si="30"/>
        <v>10.078274760383387</v>
      </c>
      <c r="G374" s="3" t="str">
        <f t="shared" si="30"/>
        <v>-</v>
      </c>
      <c r="H374" s="3" t="str">
        <f t="shared" si="30"/>
        <v>-</v>
      </c>
      <c r="I374" s="4">
        <f t="shared" si="30"/>
        <v>9.3531202435312029</v>
      </c>
      <c r="K374" s="3" t="str">
        <f t="shared" si="31"/>
        <v>-</v>
      </c>
      <c r="L374" s="3" t="str">
        <f t="shared" si="31"/>
        <v>-</v>
      </c>
      <c r="M374" s="3" t="str">
        <f t="shared" si="31"/>
        <v>-</v>
      </c>
      <c r="N374" s="3" t="str">
        <f t="shared" si="31"/>
        <v>-</v>
      </c>
      <c r="O374" s="3" t="str">
        <f t="shared" si="31"/>
        <v>-</v>
      </c>
      <c r="P374" s="3" t="str">
        <f t="shared" si="31"/>
        <v>-</v>
      </c>
    </row>
    <row r="375" spans="1:16" ht="11.25" customHeight="1" x14ac:dyDescent="0.2">
      <c r="A375" s="52">
        <v>2019</v>
      </c>
      <c r="B375" s="3" t="str">
        <f t="shared" si="30"/>
        <v>-</v>
      </c>
      <c r="C375" s="3" t="str">
        <f t="shared" si="30"/>
        <v>-</v>
      </c>
      <c r="D375" s="3">
        <f t="shared" si="30"/>
        <v>7.8539325842696632</v>
      </c>
      <c r="E375" s="3">
        <f t="shared" si="30"/>
        <v>9.1768292682926838</v>
      </c>
      <c r="F375" s="3">
        <f t="shared" si="30"/>
        <v>8.9437125748502986</v>
      </c>
      <c r="G375" s="3" t="str">
        <f t="shared" si="30"/>
        <v>-</v>
      </c>
      <c r="H375" s="3" t="str">
        <f t="shared" si="30"/>
        <v>-</v>
      </c>
      <c r="I375" s="4">
        <f t="shared" si="30"/>
        <v>8.5487053020961774</v>
      </c>
      <c r="K375" s="3" t="str">
        <f t="shared" si="31"/>
        <v>-</v>
      </c>
      <c r="L375" s="3" t="str">
        <f t="shared" si="31"/>
        <v>-</v>
      </c>
      <c r="M375" s="3" t="str">
        <f t="shared" si="31"/>
        <v>-</v>
      </c>
      <c r="N375" s="3" t="str">
        <f t="shared" si="31"/>
        <v>-</v>
      </c>
      <c r="O375" s="3" t="str">
        <f t="shared" si="31"/>
        <v>-</v>
      </c>
      <c r="P375" s="3" t="str">
        <f t="shared" si="31"/>
        <v>-</v>
      </c>
    </row>
    <row r="376" spans="1:16" ht="11.25" customHeight="1" x14ac:dyDescent="0.2">
      <c r="A376" s="52">
        <v>2020</v>
      </c>
      <c r="B376" s="3" t="str">
        <f t="shared" si="30"/>
        <v>-</v>
      </c>
      <c r="C376" s="3" t="str">
        <f t="shared" si="30"/>
        <v>-</v>
      </c>
      <c r="D376" s="3" t="str">
        <f t="shared" si="30"/>
        <v>-</v>
      </c>
      <c r="E376" s="3" t="str">
        <f t="shared" si="30"/>
        <v>-</v>
      </c>
      <c r="F376" s="3" t="str">
        <f t="shared" si="30"/>
        <v>-</v>
      </c>
      <c r="G376" s="3" t="str">
        <f t="shared" si="30"/>
        <v>-</v>
      </c>
      <c r="H376" s="3" t="str">
        <f t="shared" si="30"/>
        <v>-</v>
      </c>
      <c r="I376" s="4" t="str">
        <f t="shared" si="30"/>
        <v>-</v>
      </c>
      <c r="K376" s="3" t="str">
        <f t="shared" si="31"/>
        <v>-</v>
      </c>
      <c r="L376" s="3" t="str">
        <f t="shared" si="31"/>
        <v>-</v>
      </c>
      <c r="M376" s="3" t="str">
        <f t="shared" si="31"/>
        <v>-</v>
      </c>
      <c r="N376" s="3" t="str">
        <f t="shared" si="31"/>
        <v>-</v>
      </c>
      <c r="O376" s="3" t="str">
        <f t="shared" si="31"/>
        <v>-</v>
      </c>
      <c r="P376" s="3" t="str">
        <f t="shared" si="31"/>
        <v>-</v>
      </c>
    </row>
    <row r="377" spans="1:16" ht="11.25" customHeight="1" x14ac:dyDescent="0.2">
      <c r="A377" s="52">
        <v>2021</v>
      </c>
      <c r="B377" s="3" t="str">
        <f t="shared" si="30"/>
        <v>-</v>
      </c>
      <c r="C377" s="3" t="str">
        <f t="shared" si="30"/>
        <v>-</v>
      </c>
      <c r="D377" s="3" t="str">
        <f t="shared" si="30"/>
        <v>-</v>
      </c>
      <c r="E377" s="3" t="str">
        <f t="shared" si="30"/>
        <v>-</v>
      </c>
      <c r="F377" s="3" t="str">
        <f t="shared" si="30"/>
        <v>-</v>
      </c>
      <c r="G377" s="3" t="str">
        <f t="shared" si="30"/>
        <v>-</v>
      </c>
      <c r="H377" s="3" t="str">
        <f t="shared" si="30"/>
        <v>-</v>
      </c>
      <c r="I377" s="4" t="str">
        <f t="shared" si="30"/>
        <v>-</v>
      </c>
      <c r="K377" s="3" t="str">
        <f t="shared" si="31"/>
        <v>-</v>
      </c>
      <c r="L377" s="3" t="str">
        <f t="shared" si="31"/>
        <v>-</v>
      </c>
      <c r="M377" s="3" t="str">
        <f t="shared" si="31"/>
        <v>-</v>
      </c>
      <c r="N377" s="3" t="str">
        <f t="shared" si="31"/>
        <v>-</v>
      </c>
      <c r="O377" s="3" t="str">
        <f t="shared" si="31"/>
        <v>-</v>
      </c>
      <c r="P377" s="3" t="str">
        <f t="shared" si="31"/>
        <v>-</v>
      </c>
    </row>
    <row r="378" spans="1:16" ht="11.25" customHeight="1" x14ac:dyDescent="0.2">
      <c r="A378" s="52">
        <v>2022</v>
      </c>
      <c r="B378" s="3" t="str">
        <f t="shared" si="30"/>
        <v>-</v>
      </c>
      <c r="C378" s="3" t="str">
        <f t="shared" si="30"/>
        <v>-</v>
      </c>
      <c r="D378" s="3" t="str">
        <f t="shared" si="30"/>
        <v>-</v>
      </c>
      <c r="E378" s="3" t="str">
        <f t="shared" si="30"/>
        <v>-</v>
      </c>
      <c r="F378" s="3" t="str">
        <f t="shared" si="30"/>
        <v>-</v>
      </c>
      <c r="G378" s="3" t="str">
        <f t="shared" si="30"/>
        <v>-</v>
      </c>
      <c r="H378" s="3" t="str">
        <f t="shared" si="30"/>
        <v>-</v>
      </c>
      <c r="I378" s="4" t="str">
        <f t="shared" si="30"/>
        <v>-</v>
      </c>
      <c r="K378" s="3" t="str">
        <f t="shared" si="31"/>
        <v>-</v>
      </c>
      <c r="L378" s="3" t="str">
        <f t="shared" si="31"/>
        <v>-</v>
      </c>
      <c r="M378" s="3" t="str">
        <f t="shared" si="31"/>
        <v>-</v>
      </c>
      <c r="N378" s="3" t="str">
        <f t="shared" si="31"/>
        <v>-</v>
      </c>
      <c r="O378" s="3" t="str">
        <f t="shared" si="31"/>
        <v>-</v>
      </c>
      <c r="P378" s="3" t="str">
        <f t="shared" si="31"/>
        <v>-</v>
      </c>
    </row>
    <row r="379" spans="1:16" ht="11.25" customHeight="1" x14ac:dyDescent="0.2">
      <c r="A379" s="52">
        <v>2023</v>
      </c>
      <c r="B379" s="3" t="str">
        <f t="shared" si="30"/>
        <v>-</v>
      </c>
      <c r="C379" s="3" t="str">
        <f t="shared" si="30"/>
        <v>-</v>
      </c>
      <c r="D379" s="3" t="str">
        <f t="shared" si="30"/>
        <v>-</v>
      </c>
      <c r="E379" s="3" t="str">
        <f t="shared" si="30"/>
        <v>-</v>
      </c>
      <c r="F379" s="3" t="str">
        <f t="shared" si="30"/>
        <v>-</v>
      </c>
      <c r="G379" s="3" t="str">
        <f t="shared" si="30"/>
        <v>-</v>
      </c>
      <c r="H379" s="3" t="str">
        <f t="shared" si="30"/>
        <v>-</v>
      </c>
      <c r="I379" s="4" t="str">
        <f t="shared" si="30"/>
        <v>-</v>
      </c>
      <c r="K379" s="3" t="str">
        <f t="shared" si="31"/>
        <v>-</v>
      </c>
      <c r="L379" s="3" t="str">
        <f t="shared" si="31"/>
        <v>-</v>
      </c>
      <c r="M379" s="3" t="str">
        <f t="shared" si="31"/>
        <v>-</v>
      </c>
      <c r="N379" s="3" t="str">
        <f t="shared" si="31"/>
        <v>-</v>
      </c>
      <c r="O379" s="3" t="str">
        <f t="shared" si="31"/>
        <v>-</v>
      </c>
      <c r="P379" s="3" t="str">
        <f t="shared" si="31"/>
        <v>-</v>
      </c>
    </row>
    <row r="380" spans="1:16" ht="11.25" customHeight="1" x14ac:dyDescent="0.2">
      <c r="A380" s="52">
        <v>2024</v>
      </c>
      <c r="B380" s="3" t="str">
        <f t="shared" ref="B380:I381" si="32">B105</f>
        <v>-</v>
      </c>
      <c r="C380" s="3" t="str">
        <f t="shared" si="32"/>
        <v>-</v>
      </c>
      <c r="D380" s="3" t="str">
        <f t="shared" si="32"/>
        <v>-</v>
      </c>
      <c r="E380" s="3" t="str">
        <f t="shared" si="32"/>
        <v>-</v>
      </c>
      <c r="F380" s="3" t="str">
        <f t="shared" si="32"/>
        <v>-</v>
      </c>
      <c r="G380" s="3" t="str">
        <f t="shared" si="32"/>
        <v>-</v>
      </c>
      <c r="H380" s="3" t="str">
        <f t="shared" si="32"/>
        <v>-</v>
      </c>
      <c r="I380" s="4" t="str">
        <f t="shared" si="32"/>
        <v>-</v>
      </c>
      <c r="K380" s="3" t="str">
        <f t="shared" ref="K380:P381" si="33">K105</f>
        <v>-</v>
      </c>
      <c r="L380" s="3" t="str">
        <f t="shared" si="33"/>
        <v>-</v>
      </c>
      <c r="M380" s="3" t="str">
        <f t="shared" si="33"/>
        <v>-</v>
      </c>
      <c r="N380" s="3" t="str">
        <f t="shared" si="33"/>
        <v>-</v>
      </c>
      <c r="O380" s="3" t="str">
        <f t="shared" si="33"/>
        <v>-</v>
      </c>
      <c r="P380" s="3" t="str">
        <f t="shared" si="33"/>
        <v>-</v>
      </c>
    </row>
    <row r="381" spans="1:16" ht="11.25" customHeight="1" x14ac:dyDescent="0.2">
      <c r="A381" s="52">
        <v>2025</v>
      </c>
      <c r="B381" s="3" t="str">
        <f t="shared" si="32"/>
        <v>-</v>
      </c>
      <c r="C381" s="3" t="str">
        <f t="shared" si="32"/>
        <v>-</v>
      </c>
      <c r="D381" s="3" t="str">
        <f t="shared" si="32"/>
        <v>-</v>
      </c>
      <c r="E381" s="3" t="str">
        <f t="shared" si="32"/>
        <v>-</v>
      </c>
      <c r="F381" s="3" t="str">
        <f t="shared" si="32"/>
        <v>-</v>
      </c>
      <c r="G381" s="3" t="str">
        <f t="shared" si="32"/>
        <v>-</v>
      </c>
      <c r="H381" s="3" t="str">
        <f t="shared" si="32"/>
        <v>-</v>
      </c>
      <c r="I381" s="4" t="str">
        <f t="shared" si="32"/>
        <v>-</v>
      </c>
      <c r="K381" s="3" t="str">
        <f t="shared" si="33"/>
        <v>-</v>
      </c>
      <c r="L381" s="3" t="str">
        <f t="shared" si="33"/>
        <v>-</v>
      </c>
      <c r="M381" s="3" t="str">
        <f t="shared" si="33"/>
        <v>-</v>
      </c>
      <c r="N381" s="3" t="str">
        <f t="shared" si="33"/>
        <v>-</v>
      </c>
      <c r="O381" s="3" t="str">
        <f t="shared" si="33"/>
        <v>-</v>
      </c>
      <c r="P381" s="3" t="str">
        <f t="shared" si="33"/>
        <v>-</v>
      </c>
    </row>
    <row r="382" spans="1:16" ht="4.1500000000000004" customHeight="1" x14ac:dyDescent="0.2">
      <c r="I382" s="186"/>
    </row>
    <row r="383" spans="1:16" ht="11.25" customHeight="1" x14ac:dyDescent="0.2">
      <c r="A383" s="321" t="str">
        <f>$A$1&amp;"  (Page 2 of 3)"</f>
        <v>TABLE D-1.  California monthly troll Chinook and coho average dressed weights (pounds) by area of landing.  (Page 2 of 3)</v>
      </c>
      <c r="B383" s="321"/>
      <c r="C383" s="321"/>
      <c r="D383" s="321"/>
      <c r="E383" s="321"/>
      <c r="F383" s="321"/>
      <c r="G383" s="321"/>
      <c r="H383" s="321"/>
      <c r="I383" s="321"/>
      <c r="J383" s="321"/>
      <c r="K383" s="321"/>
      <c r="L383" s="321"/>
      <c r="M383" s="321"/>
      <c r="N383" s="321"/>
      <c r="O383" s="321"/>
      <c r="P383" s="321"/>
    </row>
    <row r="384" spans="1:16" ht="11.25" customHeight="1" x14ac:dyDescent="0.2">
      <c r="A384" s="77" t="str">
        <f>$A$2</f>
        <v>Year</v>
      </c>
      <c r="B384" s="98" t="str">
        <f>$B$2</f>
        <v>Apr.</v>
      </c>
      <c r="C384" s="98" t="str">
        <f>$C$2</f>
        <v>May</v>
      </c>
      <c r="D384" s="98" t="str">
        <f>$D$2</f>
        <v>June</v>
      </c>
      <c r="E384" s="98" t="str">
        <f>$E$2</f>
        <v>July</v>
      </c>
      <c r="F384" s="98" t="str">
        <f>$F$2</f>
        <v>Aug.</v>
      </c>
      <c r="G384" s="98" t="str">
        <f>$G$2</f>
        <v>Sept.</v>
      </c>
      <c r="H384" s="98" t="str">
        <f>$H$2</f>
        <v>Oct.</v>
      </c>
      <c r="I384" s="187" t="str">
        <f>$I$2</f>
        <v>Season</v>
      </c>
      <c r="J384" s="185" t="str">
        <f>$J$2</f>
        <v>a/</v>
      </c>
      <c r="K384" s="98" t="str">
        <f>$K$2</f>
        <v xml:space="preserve">   May</v>
      </c>
      <c r="L384" s="98" t="str">
        <f>$L$2</f>
        <v>June</v>
      </c>
      <c r="M384" s="98" t="str">
        <f>$M$2</f>
        <v>July</v>
      </c>
      <c r="N384" s="98" t="str">
        <f>$N$2</f>
        <v>Aug.</v>
      </c>
      <c r="O384" s="98" t="str">
        <f>$O$2</f>
        <v>Sept.</v>
      </c>
      <c r="P384" s="98" t="str">
        <f>$P$2</f>
        <v>Season</v>
      </c>
    </row>
    <row r="385" spans="1:16" ht="11.25" customHeight="1" x14ac:dyDescent="0.2">
      <c r="B385" s="320" t="str">
        <f>$B$3</f>
        <v>CHINOOK</v>
      </c>
      <c r="C385" s="320"/>
      <c r="D385" s="320"/>
      <c r="E385" s="320"/>
      <c r="F385" s="320"/>
      <c r="G385" s="320"/>
      <c r="H385" s="320"/>
      <c r="I385" s="6"/>
      <c r="J385" s="7"/>
      <c r="K385" s="320" t="str">
        <f>$K$3</f>
        <v>COHO</v>
      </c>
      <c r="L385" s="320"/>
      <c r="M385" s="320"/>
      <c r="N385" s="320"/>
      <c r="O385" s="320"/>
      <c r="P385" s="320"/>
    </row>
    <row r="386" spans="1:16" ht="11.25" customHeight="1" x14ac:dyDescent="0.2">
      <c r="A386" s="183" t="s">
        <v>17</v>
      </c>
    </row>
    <row r="387" spans="1:16" ht="11.25" customHeight="1" x14ac:dyDescent="0.2">
      <c r="A387" s="52" t="s">
        <v>14</v>
      </c>
      <c r="B387" s="3">
        <f t="shared" ref="B387:I387" si="34">IF(SUM(B114:B118)&gt;0,AVERAGE(B114:B118),"-")</f>
        <v>7.6239449422152967</v>
      </c>
      <c r="C387" s="3">
        <f t="shared" si="34"/>
        <v>8.960806468069034</v>
      </c>
      <c r="D387" s="3">
        <f t="shared" si="34"/>
        <v>10.375669054355015</v>
      </c>
      <c r="E387" s="3">
        <f t="shared" si="34"/>
        <v>9.5671993660119909</v>
      </c>
      <c r="F387" s="3">
        <f t="shared" si="34"/>
        <v>10.318790266178906</v>
      </c>
      <c r="G387" s="3">
        <f t="shared" si="34"/>
        <v>10.063278450605523</v>
      </c>
      <c r="H387" s="3" t="str">
        <f t="shared" si="34"/>
        <v>-</v>
      </c>
      <c r="I387" s="186">
        <f t="shared" si="34"/>
        <v>9.7582880651533497</v>
      </c>
      <c r="K387" s="3">
        <f t="shared" ref="K387:P387" si="35">IF(SUM(K114:K118)&gt;0,AVERAGE(K114:K118),"-")</f>
        <v>5.3171193369892791</v>
      </c>
      <c r="L387" s="3">
        <f t="shared" si="35"/>
        <v>5.982015877243839</v>
      </c>
      <c r="M387" s="3">
        <f t="shared" si="35"/>
        <v>6.3461907585129422</v>
      </c>
      <c r="N387" s="3">
        <f t="shared" si="35"/>
        <v>6.6216389857552658</v>
      </c>
      <c r="O387" s="3">
        <f t="shared" si="35"/>
        <v>7.2481359000027679</v>
      </c>
      <c r="P387" s="3">
        <f t="shared" si="35"/>
        <v>6.2494093207174943</v>
      </c>
    </row>
    <row r="388" spans="1:16" ht="11.25" customHeight="1" x14ac:dyDescent="0.2">
      <c r="A388" s="52" t="s">
        <v>15</v>
      </c>
      <c r="B388" s="3" t="str">
        <f t="shared" ref="B388:I388" si="36">IF(SUM(B119:B123)&gt;0,AVERAGE(B119:B123),"-")</f>
        <v>-</v>
      </c>
      <c r="C388" s="3">
        <f t="shared" si="36"/>
        <v>9.2901057838257852</v>
      </c>
      <c r="D388" s="3">
        <f t="shared" si="36"/>
        <v>10.180281874601983</v>
      </c>
      <c r="E388" s="3">
        <f t="shared" si="36"/>
        <v>9.2684999195778737</v>
      </c>
      <c r="F388" s="3">
        <f t="shared" si="36"/>
        <v>10.133878433566363</v>
      </c>
      <c r="G388" s="3">
        <f t="shared" si="36"/>
        <v>10.080513983253955</v>
      </c>
      <c r="H388" s="3" t="str">
        <f t="shared" si="36"/>
        <v>-</v>
      </c>
      <c r="I388" s="186">
        <f t="shared" si="36"/>
        <v>9.5667394783948367</v>
      </c>
      <c r="K388" s="3" t="str">
        <f t="shared" ref="K388:P388" si="37">IF(SUM(K119:K123)&gt;0,AVERAGE(K119:K123),"-")</f>
        <v>-</v>
      </c>
      <c r="L388" s="3">
        <f t="shared" si="37"/>
        <v>5.3196419113380555</v>
      </c>
      <c r="M388" s="3">
        <f t="shared" si="37"/>
        <v>5.8127172224419708</v>
      </c>
      <c r="N388" s="3">
        <f t="shared" si="37"/>
        <v>6.4205948292148971</v>
      </c>
      <c r="O388" s="3">
        <f t="shared" si="37"/>
        <v>6.2340687704065667</v>
      </c>
      <c r="P388" s="3">
        <f t="shared" si="37"/>
        <v>5.7035264457304375</v>
      </c>
    </row>
    <row r="389" spans="1:16" ht="11.25" customHeight="1" x14ac:dyDescent="0.2">
      <c r="A389" s="52" t="s">
        <v>169</v>
      </c>
      <c r="B389" s="3" t="str">
        <f t="shared" ref="B389:I389" si="38">IF(SUM(B124:B128)&gt;0,AVERAGE(B124:B128),"-")</f>
        <v>-</v>
      </c>
      <c r="C389" s="3">
        <f t="shared" si="38"/>
        <v>8.1999999999999993</v>
      </c>
      <c r="D389" s="3" t="str">
        <f t="shared" si="38"/>
        <v>-</v>
      </c>
      <c r="E389" s="3" t="str">
        <f t="shared" si="38"/>
        <v>-</v>
      </c>
      <c r="F389" s="3">
        <f t="shared" si="38"/>
        <v>10.5</v>
      </c>
      <c r="G389" s="3">
        <f t="shared" si="38"/>
        <v>10.399999999999999</v>
      </c>
      <c r="H389" s="3" t="str">
        <f t="shared" si="38"/>
        <v>-</v>
      </c>
      <c r="I389" s="186">
        <f t="shared" si="38"/>
        <v>10.649999999999999</v>
      </c>
      <c r="K389" s="3" t="str">
        <f t="shared" ref="K389:P389" si="39">IF(SUM(K124:K128)&gt;0,AVERAGE(K124:K128),"-")</f>
        <v>-</v>
      </c>
      <c r="L389" s="3" t="str">
        <f t="shared" si="39"/>
        <v>-</v>
      </c>
      <c r="M389" s="3" t="str">
        <f t="shared" si="39"/>
        <v>-</v>
      </c>
      <c r="N389" s="3">
        <f t="shared" si="39"/>
        <v>6.4</v>
      </c>
      <c r="O389" s="3" t="str">
        <f t="shared" si="39"/>
        <v>-</v>
      </c>
      <c r="P389" s="3">
        <f t="shared" si="39"/>
        <v>6.4</v>
      </c>
    </row>
    <row r="390" spans="1:16" ht="11.25" customHeight="1" x14ac:dyDescent="0.2">
      <c r="A390" s="52" t="s">
        <v>185</v>
      </c>
      <c r="B390" s="3" t="str">
        <f t="shared" ref="B390:I390" si="40">IF(SUM(B129:B133)&gt;0,AVERAGE(B129:B133),"-")</f>
        <v>-</v>
      </c>
      <c r="C390" s="3" t="str">
        <f t="shared" si="40"/>
        <v>-</v>
      </c>
      <c r="D390" s="3" t="str">
        <f t="shared" si="40"/>
        <v>-</v>
      </c>
      <c r="E390" s="3" t="str">
        <f t="shared" si="40"/>
        <v>-</v>
      </c>
      <c r="F390" s="3">
        <f t="shared" si="40"/>
        <v>11</v>
      </c>
      <c r="G390" s="3">
        <f t="shared" si="40"/>
        <v>11.38</v>
      </c>
      <c r="H390" s="3" t="str">
        <f t="shared" si="40"/>
        <v>-</v>
      </c>
      <c r="I390" s="186">
        <f t="shared" si="40"/>
        <v>11.280000000000001</v>
      </c>
      <c r="K390" s="3" t="str">
        <f t="shared" ref="K390:P390" si="41">IF(SUM(K129:K133)&gt;0,AVERAGE(K129:K133),"-")</f>
        <v>-</v>
      </c>
      <c r="L390" s="3" t="str">
        <f t="shared" si="41"/>
        <v>-</v>
      </c>
      <c r="M390" s="3" t="str">
        <f t="shared" si="41"/>
        <v>-</v>
      </c>
      <c r="N390" s="3" t="str">
        <f t="shared" si="41"/>
        <v>-</v>
      </c>
      <c r="O390" s="3" t="str">
        <f t="shared" si="41"/>
        <v>-</v>
      </c>
      <c r="P390" s="3" t="str">
        <f t="shared" si="41"/>
        <v>-</v>
      </c>
    </row>
    <row r="391" spans="1:16" ht="11.25" customHeight="1" x14ac:dyDescent="0.2">
      <c r="A391" s="52" t="s">
        <v>209</v>
      </c>
      <c r="B391" s="3" t="str">
        <f t="shared" ref="B391:I391" si="42">IF(SUM(B134:B138)&gt;0,AVERAGE(B134:B138),"-")</f>
        <v>-</v>
      </c>
      <c r="C391" s="3">
        <f t="shared" si="42"/>
        <v>13.600000000000001</v>
      </c>
      <c r="D391" s="3" t="str">
        <f t="shared" si="42"/>
        <v>-</v>
      </c>
      <c r="E391" s="3">
        <f t="shared" si="42"/>
        <v>12.133333333333333</v>
      </c>
      <c r="F391" s="3">
        <f t="shared" si="42"/>
        <v>12.533333333333331</v>
      </c>
      <c r="G391" s="3">
        <f t="shared" si="42"/>
        <v>12.992370446270902</v>
      </c>
      <c r="H391" s="3" t="str">
        <f t="shared" si="42"/>
        <v>-</v>
      </c>
      <c r="I391" s="186">
        <f t="shared" si="42"/>
        <v>12.559999999999999</v>
      </c>
      <c r="J391" s="3"/>
      <c r="K391" s="3" t="str">
        <f t="shared" ref="K391:P391" si="43">IF(SUM(K134:K138)&gt;0,AVERAGE(K134:K138),"-")</f>
        <v>-</v>
      </c>
      <c r="L391" s="3" t="str">
        <f t="shared" si="43"/>
        <v>-</v>
      </c>
      <c r="M391" s="3" t="str">
        <f t="shared" si="43"/>
        <v>-</v>
      </c>
      <c r="N391" s="3" t="str">
        <f t="shared" si="43"/>
        <v>-</v>
      </c>
      <c r="O391" s="3" t="str">
        <f t="shared" si="43"/>
        <v>-</v>
      </c>
      <c r="P391" s="3" t="str">
        <f t="shared" si="43"/>
        <v>-</v>
      </c>
    </row>
    <row r="392" spans="1:16" ht="11.25" customHeight="1" x14ac:dyDescent="0.2">
      <c r="A392" s="52" t="s">
        <v>243</v>
      </c>
      <c r="B392" s="3">
        <f t="shared" ref="B392:I392" si="44">IF(SUM(B139:B143)&gt;0,AVERAGE(B139:B143),"-")</f>
        <v>12.52807486631016</v>
      </c>
      <c r="C392" s="3" t="str">
        <f t="shared" si="44"/>
        <v>-</v>
      </c>
      <c r="D392" s="3" t="str">
        <f t="shared" si="44"/>
        <v>-</v>
      </c>
      <c r="E392" s="3">
        <f t="shared" si="44"/>
        <v>15.794903861184931</v>
      </c>
      <c r="F392" s="3">
        <f t="shared" si="44"/>
        <v>15.204377319659752</v>
      </c>
      <c r="G392" s="3">
        <f t="shared" si="44"/>
        <v>14.377879142853763</v>
      </c>
      <c r="H392" s="3" t="str">
        <f t="shared" si="44"/>
        <v>-</v>
      </c>
      <c r="I392" s="186">
        <f t="shared" si="44"/>
        <v>15.567636691314833</v>
      </c>
      <c r="J392" s="3"/>
      <c r="K392" s="3" t="str">
        <f t="shared" ref="K392:P392" si="45">IF(SUM(K139:K143)&gt;0,AVERAGE(K139:K143),"-")</f>
        <v>-</v>
      </c>
      <c r="L392" s="3" t="str">
        <f t="shared" si="45"/>
        <v>-</v>
      </c>
      <c r="M392" s="3" t="str">
        <f t="shared" si="45"/>
        <v>-</v>
      </c>
      <c r="N392" s="3" t="str">
        <f t="shared" si="45"/>
        <v>-</v>
      </c>
      <c r="O392" s="3" t="str">
        <f t="shared" si="45"/>
        <v>-</v>
      </c>
      <c r="P392" s="3" t="str">
        <f t="shared" si="45"/>
        <v>-</v>
      </c>
    </row>
    <row r="393" spans="1:16" ht="11.25" customHeight="1" x14ac:dyDescent="0.2">
      <c r="A393" s="52" t="s">
        <v>279</v>
      </c>
      <c r="B393" s="3" t="str">
        <f>IF(SUM(B144:B148)&gt;0,AVERAGE(B144:B148),"-")</f>
        <v>-</v>
      </c>
      <c r="C393" s="3">
        <f t="shared" ref="C393:P393" si="46">IF(SUM(C144:C148)&gt;0,AVERAGE(C144:C148),"-")</f>
        <v>11.235745784695201</v>
      </c>
      <c r="D393" s="3">
        <f t="shared" si="46"/>
        <v>12.877139872362868</v>
      </c>
      <c r="E393" s="3">
        <f t="shared" si="46"/>
        <v>12.671129238712474</v>
      </c>
      <c r="F393" s="3">
        <f t="shared" si="46"/>
        <v>13.254815300505888</v>
      </c>
      <c r="G393" s="3">
        <f t="shared" si="46"/>
        <v>12.777147881805993</v>
      </c>
      <c r="H393" s="3" t="str">
        <f t="shared" si="46"/>
        <v>-</v>
      </c>
      <c r="I393" s="3">
        <f t="shared" si="46"/>
        <v>12.779422553483759</v>
      </c>
      <c r="J393" s="3"/>
      <c r="K393" s="3" t="str">
        <f t="shared" si="46"/>
        <v>-</v>
      </c>
      <c r="L393" s="3" t="str">
        <f t="shared" si="46"/>
        <v>-</v>
      </c>
      <c r="M393" s="3" t="str">
        <f t="shared" si="46"/>
        <v>-</v>
      </c>
      <c r="N393" s="3" t="str">
        <f t="shared" si="46"/>
        <v>-</v>
      </c>
      <c r="O393" s="3" t="str">
        <f t="shared" si="46"/>
        <v>-</v>
      </c>
      <c r="P393" s="3" t="str">
        <f t="shared" si="46"/>
        <v>-</v>
      </c>
    </row>
    <row r="394" spans="1:16" ht="11.25" customHeight="1" x14ac:dyDescent="0.2">
      <c r="A394" s="52">
        <v>2016</v>
      </c>
      <c r="B394" s="3" t="str">
        <f t="shared" ref="B394:I401" si="47">B149</f>
        <v>-</v>
      </c>
      <c r="C394" s="3" t="str">
        <f t="shared" si="47"/>
        <v>-</v>
      </c>
      <c r="D394" s="3">
        <f t="shared" si="47"/>
        <v>10.500903977501004</v>
      </c>
      <c r="E394" s="3" t="str">
        <f t="shared" si="47"/>
        <v>-</v>
      </c>
      <c r="F394" s="3">
        <f t="shared" si="47"/>
        <v>11.209893048128341</v>
      </c>
      <c r="G394" s="3">
        <f t="shared" si="47"/>
        <v>12.103410341034104</v>
      </c>
      <c r="H394" s="3" t="str">
        <f t="shared" si="47"/>
        <v>-</v>
      </c>
      <c r="I394" s="4">
        <f t="shared" si="47"/>
        <v>10.8</v>
      </c>
      <c r="K394" s="3" t="str">
        <f t="shared" ref="K394:P401" si="48">K149</f>
        <v>-</v>
      </c>
      <c r="L394" s="3" t="str">
        <f t="shared" si="48"/>
        <v>-</v>
      </c>
      <c r="M394" s="3" t="str">
        <f t="shared" si="48"/>
        <v>-</v>
      </c>
      <c r="N394" s="3" t="str">
        <f t="shared" si="48"/>
        <v>-</v>
      </c>
      <c r="O394" s="3" t="str">
        <f t="shared" si="48"/>
        <v>-</v>
      </c>
      <c r="P394" s="3" t="str">
        <f t="shared" si="48"/>
        <v>-</v>
      </c>
    </row>
    <row r="395" spans="1:16" ht="11.25" customHeight="1" x14ac:dyDescent="0.2">
      <c r="A395" s="52">
        <v>2017</v>
      </c>
      <c r="B395" s="3" t="str">
        <f t="shared" si="47"/>
        <v>-</v>
      </c>
      <c r="C395" s="3" t="str">
        <f t="shared" si="47"/>
        <v>-</v>
      </c>
      <c r="D395" s="3" t="str">
        <f t="shared" si="47"/>
        <v>-</v>
      </c>
      <c r="E395" s="3" t="str">
        <f t="shared" si="47"/>
        <v>-</v>
      </c>
      <c r="F395" s="3" t="str">
        <f t="shared" si="47"/>
        <v>-</v>
      </c>
      <c r="G395" s="3">
        <f t="shared" si="47"/>
        <v>10.511111111111111</v>
      </c>
      <c r="H395" s="3" t="str">
        <f t="shared" si="47"/>
        <v>-</v>
      </c>
      <c r="I395" s="4">
        <f t="shared" si="47"/>
        <v>10.511111111111111</v>
      </c>
      <c r="K395" s="3" t="str">
        <f t="shared" si="48"/>
        <v>-</v>
      </c>
      <c r="L395" s="3" t="str">
        <f t="shared" si="48"/>
        <v>-</v>
      </c>
      <c r="M395" s="3" t="str">
        <f t="shared" si="48"/>
        <v>-</v>
      </c>
      <c r="N395" s="3" t="str">
        <f t="shared" si="48"/>
        <v>-</v>
      </c>
      <c r="O395" s="3" t="str">
        <f t="shared" si="48"/>
        <v>-</v>
      </c>
      <c r="P395" s="3" t="str">
        <f t="shared" si="48"/>
        <v>-</v>
      </c>
    </row>
    <row r="396" spans="1:16" ht="11.25" customHeight="1" x14ac:dyDescent="0.2">
      <c r="A396" s="52">
        <v>2018</v>
      </c>
      <c r="B396" s="3" t="str">
        <f t="shared" si="47"/>
        <v>-</v>
      </c>
      <c r="C396" s="3" t="str">
        <f t="shared" si="47"/>
        <v>-</v>
      </c>
      <c r="D396" s="3" t="str">
        <f t="shared" si="47"/>
        <v>-</v>
      </c>
      <c r="E396" s="3">
        <f t="shared" si="47"/>
        <v>12.627199473770762</v>
      </c>
      <c r="F396" s="3">
        <f t="shared" si="47"/>
        <v>10.316896301667875</v>
      </c>
      <c r="G396" s="3">
        <f t="shared" si="47"/>
        <v>10</v>
      </c>
      <c r="H396" s="3" t="str">
        <f t="shared" si="47"/>
        <v>-</v>
      </c>
      <c r="I396" s="4">
        <f t="shared" si="47"/>
        <v>11.638422898303478</v>
      </c>
      <c r="K396" s="3" t="str">
        <f t="shared" si="48"/>
        <v>-</v>
      </c>
      <c r="L396" s="3" t="str">
        <f t="shared" si="48"/>
        <v>-</v>
      </c>
      <c r="M396" s="3" t="str">
        <f t="shared" si="48"/>
        <v>-</v>
      </c>
      <c r="N396" s="3" t="str">
        <f t="shared" si="48"/>
        <v>-</v>
      </c>
      <c r="O396" s="3" t="str">
        <f t="shared" si="48"/>
        <v>-</v>
      </c>
      <c r="P396" s="3" t="str">
        <f t="shared" si="48"/>
        <v>-</v>
      </c>
    </row>
    <row r="397" spans="1:16" ht="11.25" customHeight="1" x14ac:dyDescent="0.2">
      <c r="A397" s="52">
        <v>2019</v>
      </c>
      <c r="B397" s="3" t="str">
        <f t="shared" si="47"/>
        <v>-</v>
      </c>
      <c r="C397" s="3" t="str">
        <f t="shared" si="47"/>
        <v>-</v>
      </c>
      <c r="D397" s="3">
        <f t="shared" si="47"/>
        <v>8.2320580843339854</v>
      </c>
      <c r="E397" s="3">
        <f t="shared" si="47"/>
        <v>8.7439530062197655</v>
      </c>
      <c r="F397" s="3">
        <f t="shared" si="47"/>
        <v>10.657163221667854</v>
      </c>
      <c r="G397" s="3" t="str">
        <f t="shared" si="47"/>
        <v>-</v>
      </c>
      <c r="H397" s="3" t="str">
        <f t="shared" si="47"/>
        <v>-</v>
      </c>
      <c r="I397" s="4">
        <f t="shared" si="47"/>
        <v>9.1248787846137276</v>
      </c>
      <c r="K397" s="3" t="str">
        <f t="shared" si="48"/>
        <v>-</v>
      </c>
      <c r="L397" s="3" t="str">
        <f t="shared" si="48"/>
        <v>-</v>
      </c>
      <c r="M397" s="3" t="str">
        <f t="shared" si="48"/>
        <v>-</v>
      </c>
      <c r="N397" s="3" t="str">
        <f t="shared" si="48"/>
        <v>-</v>
      </c>
      <c r="O397" s="3" t="str">
        <f t="shared" si="48"/>
        <v>-</v>
      </c>
      <c r="P397" s="3" t="str">
        <f t="shared" si="48"/>
        <v>-</v>
      </c>
    </row>
    <row r="398" spans="1:16" ht="11.25" customHeight="1" x14ac:dyDescent="0.2">
      <c r="A398" s="52">
        <v>2020</v>
      </c>
      <c r="B398" s="3" t="str">
        <f t="shared" si="47"/>
        <v>-</v>
      </c>
      <c r="C398" s="3" t="str">
        <f t="shared" si="47"/>
        <v>-</v>
      </c>
      <c r="D398" s="3" t="str">
        <f t="shared" si="47"/>
        <v>-</v>
      </c>
      <c r="E398" s="3" t="str">
        <f t="shared" si="47"/>
        <v>-</v>
      </c>
      <c r="F398" s="3">
        <f t="shared" si="47"/>
        <v>13.587507730364873</v>
      </c>
      <c r="G398" s="3">
        <f t="shared" si="47"/>
        <v>10.327586206896552</v>
      </c>
      <c r="H398" s="3" t="str">
        <f t="shared" si="47"/>
        <v>-</v>
      </c>
      <c r="I398" s="4">
        <f t="shared" si="47"/>
        <v>13.178474851270957</v>
      </c>
      <c r="K398" s="3" t="str">
        <f t="shared" si="48"/>
        <v>-</v>
      </c>
      <c r="L398" s="3" t="str">
        <f t="shared" si="48"/>
        <v>-</v>
      </c>
      <c r="M398" s="3" t="str">
        <f t="shared" si="48"/>
        <v>-</v>
      </c>
      <c r="N398" s="3" t="str">
        <f t="shared" si="48"/>
        <v>-</v>
      </c>
      <c r="O398" s="3" t="str">
        <f t="shared" si="48"/>
        <v>-</v>
      </c>
      <c r="P398" s="3" t="str">
        <f t="shared" si="48"/>
        <v>-</v>
      </c>
    </row>
    <row r="399" spans="1:16" ht="11.25" customHeight="1" x14ac:dyDescent="0.2">
      <c r="A399" s="52">
        <v>2021</v>
      </c>
      <c r="B399" s="3" t="str">
        <f t="shared" si="47"/>
        <v>-</v>
      </c>
      <c r="C399" s="3" t="str">
        <f t="shared" si="47"/>
        <v>-</v>
      </c>
      <c r="D399" s="3" t="str">
        <f t="shared" si="47"/>
        <v>-</v>
      </c>
      <c r="E399" s="3" t="str">
        <f t="shared" si="47"/>
        <v>-</v>
      </c>
      <c r="F399" s="3">
        <f t="shared" si="47"/>
        <v>11.443817876000001</v>
      </c>
      <c r="G399" s="3">
        <f t="shared" si="47"/>
        <v>10.702201257800001</v>
      </c>
      <c r="H399" s="3" t="str">
        <f t="shared" si="47"/>
        <v>-</v>
      </c>
      <c r="I399" s="4">
        <f t="shared" si="47"/>
        <v>11.4121799888</v>
      </c>
      <c r="K399" s="3" t="str">
        <f t="shared" si="48"/>
        <v>-</v>
      </c>
      <c r="L399" s="3" t="str">
        <f t="shared" si="48"/>
        <v>-</v>
      </c>
      <c r="M399" s="3" t="str">
        <f t="shared" si="48"/>
        <v>-</v>
      </c>
      <c r="N399" s="3" t="str">
        <f t="shared" si="48"/>
        <v>-</v>
      </c>
      <c r="O399" s="3" t="str">
        <f t="shared" si="48"/>
        <v>-</v>
      </c>
      <c r="P399" s="3" t="str">
        <f t="shared" si="48"/>
        <v>-</v>
      </c>
    </row>
    <row r="400" spans="1:16" ht="11.25" customHeight="1" x14ac:dyDescent="0.2">
      <c r="A400" s="52">
        <v>2022</v>
      </c>
      <c r="B400" s="3" t="str">
        <f t="shared" si="47"/>
        <v>-</v>
      </c>
      <c r="C400" s="3" t="str">
        <f t="shared" si="47"/>
        <v>-</v>
      </c>
      <c r="D400" s="3" t="str">
        <f t="shared" si="47"/>
        <v>-</v>
      </c>
      <c r="E400" s="3">
        <f t="shared" si="47"/>
        <v>10.3735358537</v>
      </c>
      <c r="F400" s="3">
        <f t="shared" si="47"/>
        <v>11.082422042999999</v>
      </c>
      <c r="G400" s="3" t="str">
        <f t="shared" si="47"/>
        <v>-</v>
      </c>
      <c r="H400" s="3" t="str">
        <f t="shared" si="47"/>
        <v>-</v>
      </c>
      <c r="I400" s="4">
        <f t="shared" si="47"/>
        <v>10.738762291600001</v>
      </c>
      <c r="K400" s="3" t="str">
        <f t="shared" si="48"/>
        <v>-</v>
      </c>
      <c r="L400" s="3" t="str">
        <f t="shared" si="48"/>
        <v>-</v>
      </c>
      <c r="M400" s="3" t="str">
        <f t="shared" si="48"/>
        <v>-</v>
      </c>
      <c r="N400" s="3" t="str">
        <f t="shared" si="48"/>
        <v>-</v>
      </c>
      <c r="O400" s="3" t="str">
        <f t="shared" si="48"/>
        <v>-</v>
      </c>
      <c r="P400" s="3" t="str">
        <f t="shared" si="48"/>
        <v>-</v>
      </c>
    </row>
    <row r="401" spans="1:16" ht="11.25" customHeight="1" x14ac:dyDescent="0.2">
      <c r="A401" s="52">
        <v>2023</v>
      </c>
      <c r="B401" s="3" t="str">
        <f t="shared" si="47"/>
        <v>-</v>
      </c>
      <c r="C401" s="3" t="str">
        <f t="shared" si="47"/>
        <v>-</v>
      </c>
      <c r="D401" s="3" t="str">
        <f t="shared" si="47"/>
        <v>-</v>
      </c>
      <c r="E401" s="3" t="str">
        <f t="shared" si="47"/>
        <v>-</v>
      </c>
      <c r="F401" s="3" t="str">
        <f t="shared" si="47"/>
        <v>-</v>
      </c>
      <c r="G401" s="3" t="str">
        <f t="shared" si="47"/>
        <v>-</v>
      </c>
      <c r="H401" s="3" t="str">
        <f t="shared" si="47"/>
        <v>-</v>
      </c>
      <c r="I401" s="4" t="str">
        <f t="shared" si="47"/>
        <v>-</v>
      </c>
      <c r="K401" s="3" t="str">
        <f t="shared" si="48"/>
        <v>-</v>
      </c>
      <c r="L401" s="3" t="str">
        <f t="shared" si="48"/>
        <v>-</v>
      </c>
      <c r="M401" s="3" t="str">
        <f t="shared" si="48"/>
        <v>-</v>
      </c>
      <c r="N401" s="3" t="str">
        <f t="shared" si="48"/>
        <v>-</v>
      </c>
      <c r="O401" s="3" t="str">
        <f t="shared" si="48"/>
        <v>-</v>
      </c>
      <c r="P401" s="3" t="str">
        <f t="shared" si="48"/>
        <v>-</v>
      </c>
    </row>
    <row r="402" spans="1:16" ht="11.25" customHeight="1" x14ac:dyDescent="0.2">
      <c r="A402" s="52">
        <v>2024</v>
      </c>
      <c r="B402" s="3" t="str">
        <f t="shared" ref="B402:I403" si="49">B157</f>
        <v>-</v>
      </c>
      <c r="C402" s="3" t="str">
        <f t="shared" si="49"/>
        <v>-</v>
      </c>
      <c r="D402" s="3" t="str">
        <f t="shared" si="49"/>
        <v>-</v>
      </c>
      <c r="E402" s="3" t="str">
        <f t="shared" si="49"/>
        <v>-</v>
      </c>
      <c r="F402" s="3" t="str">
        <f t="shared" si="49"/>
        <v>-</v>
      </c>
      <c r="G402" s="3" t="str">
        <f t="shared" si="49"/>
        <v>-</v>
      </c>
      <c r="H402" s="3" t="str">
        <f t="shared" si="49"/>
        <v>-</v>
      </c>
      <c r="I402" s="4" t="str">
        <f t="shared" si="49"/>
        <v>-</v>
      </c>
      <c r="K402" s="3" t="str">
        <f t="shared" ref="K402:P403" si="50">K157</f>
        <v>-</v>
      </c>
      <c r="L402" s="3" t="str">
        <f t="shared" si="50"/>
        <v>-</v>
      </c>
      <c r="M402" s="3" t="str">
        <f t="shared" si="50"/>
        <v>-</v>
      </c>
      <c r="N402" s="3" t="str">
        <f t="shared" si="50"/>
        <v>-</v>
      </c>
      <c r="O402" s="3" t="str">
        <f t="shared" si="50"/>
        <v>-</v>
      </c>
      <c r="P402" s="3" t="str">
        <f t="shared" si="50"/>
        <v>-</v>
      </c>
    </row>
    <row r="403" spans="1:16" ht="11.25" customHeight="1" x14ac:dyDescent="0.2">
      <c r="A403" s="52">
        <v>2025</v>
      </c>
      <c r="B403" s="3" t="str">
        <f t="shared" si="49"/>
        <v>-</v>
      </c>
      <c r="C403" s="3" t="str">
        <f t="shared" si="49"/>
        <v>-</v>
      </c>
      <c r="D403" s="3" t="str">
        <f t="shared" si="49"/>
        <v>-</v>
      </c>
      <c r="E403" s="3" t="str">
        <f t="shared" si="49"/>
        <v>-</v>
      </c>
      <c r="F403" s="3" t="str">
        <f t="shared" si="49"/>
        <v>-</v>
      </c>
      <c r="G403" s="3" t="str">
        <f t="shared" si="49"/>
        <v>-</v>
      </c>
      <c r="H403" s="3" t="str">
        <f t="shared" si="49"/>
        <v>-</v>
      </c>
      <c r="I403" s="4" t="str">
        <f t="shared" si="49"/>
        <v>-</v>
      </c>
      <c r="K403" s="3" t="str">
        <f t="shared" si="50"/>
        <v>-</v>
      </c>
      <c r="L403" s="3" t="str">
        <f t="shared" si="50"/>
        <v>-</v>
      </c>
      <c r="M403" s="3" t="str">
        <f t="shared" si="50"/>
        <v>-</v>
      </c>
      <c r="N403" s="3" t="str">
        <f t="shared" si="50"/>
        <v>-</v>
      </c>
      <c r="O403" s="3" t="str">
        <f t="shared" si="50"/>
        <v>-</v>
      </c>
      <c r="P403" s="3" t="str">
        <f t="shared" si="50"/>
        <v>-</v>
      </c>
    </row>
    <row r="404" spans="1:16" ht="2.65" customHeight="1" x14ac:dyDescent="0.2">
      <c r="I404" s="186"/>
    </row>
    <row r="405" spans="1:16" ht="11.25" customHeight="1" x14ac:dyDescent="0.2">
      <c r="A405" s="183" t="s">
        <v>18</v>
      </c>
      <c r="I405" s="186"/>
    </row>
    <row r="406" spans="1:16" ht="11.25" customHeight="1" x14ac:dyDescent="0.2">
      <c r="A406" s="52" t="s">
        <v>14</v>
      </c>
      <c r="B406" s="3">
        <f t="shared" ref="B406:I406" si="51">IF(SUM(B166:B170)&gt;0,AVERAGE(B166:B170),"-")</f>
        <v>6.8024840468604619</v>
      </c>
      <c r="C406" s="3">
        <f t="shared" si="51"/>
        <v>8.5570110788233844</v>
      </c>
      <c r="D406" s="3">
        <f t="shared" si="51"/>
        <v>9.410515335559424</v>
      </c>
      <c r="E406" s="3">
        <f t="shared" si="51"/>
        <v>10.526299202830181</v>
      </c>
      <c r="F406" s="3">
        <f t="shared" si="51"/>
        <v>10.484398165250822</v>
      </c>
      <c r="G406" s="3">
        <f t="shared" si="51"/>
        <v>10.085174329292588</v>
      </c>
      <c r="H406" s="3" t="str">
        <f t="shared" si="51"/>
        <v>-</v>
      </c>
      <c r="I406" s="186">
        <f t="shared" si="51"/>
        <v>9.7046001121158234</v>
      </c>
      <c r="K406" s="3">
        <f t="shared" ref="K406:P406" si="52">IF(SUM(K166:K170)&gt;0,AVERAGE(K166:K170),"-")</f>
        <v>5.2970375776629988</v>
      </c>
      <c r="L406" s="3">
        <f t="shared" si="52"/>
        <v>5.8937810419678458</v>
      </c>
      <c r="M406" s="3">
        <f t="shared" si="52"/>
        <v>6.7218094263106973</v>
      </c>
      <c r="N406" s="3">
        <f t="shared" si="52"/>
        <v>6.5734559318250092</v>
      </c>
      <c r="O406" s="3">
        <f t="shared" si="52"/>
        <v>7.7826679096861735</v>
      </c>
      <c r="P406" s="3">
        <f t="shared" si="52"/>
        <v>6.3342994277170703</v>
      </c>
    </row>
    <row r="407" spans="1:16" ht="11.25" customHeight="1" x14ac:dyDescent="0.2">
      <c r="A407" s="52" t="s">
        <v>15</v>
      </c>
      <c r="B407" s="3" t="str">
        <f t="shared" ref="B407:I407" si="53">IF(SUM(B171:B175)&gt;0,AVERAGE(B171:B175),"-")</f>
        <v>-</v>
      </c>
      <c r="C407" s="3">
        <f t="shared" si="53"/>
        <v>9.219099461504161</v>
      </c>
      <c r="D407" s="3">
        <f t="shared" si="53"/>
        <v>10.249483790467819</v>
      </c>
      <c r="E407" s="3">
        <f t="shared" si="53"/>
        <v>10.928721505740128</v>
      </c>
      <c r="F407" s="3">
        <f t="shared" si="53"/>
        <v>12.442325313501197</v>
      </c>
      <c r="G407" s="3">
        <f t="shared" si="53"/>
        <v>12.131786292318335</v>
      </c>
      <c r="H407" s="3" t="str">
        <f t="shared" si="53"/>
        <v>-</v>
      </c>
      <c r="I407" s="186">
        <f t="shared" si="53"/>
        <v>10.121984330534639</v>
      </c>
      <c r="K407" s="3" t="str">
        <f t="shared" ref="K407:P407" si="54">IF(SUM(K171:K175)&gt;0,AVERAGE(K171:K175),"-")</f>
        <v>-</v>
      </c>
      <c r="L407" s="3">
        <f t="shared" si="54"/>
        <v>5.6482615654193724</v>
      </c>
      <c r="M407" s="3">
        <f t="shared" si="54"/>
        <v>6.124698534541678</v>
      </c>
      <c r="N407" s="3">
        <f t="shared" si="54"/>
        <v>6.6958564778731704</v>
      </c>
      <c r="O407" s="3">
        <f t="shared" si="54"/>
        <v>6.2315724206349206</v>
      </c>
      <c r="P407" s="3">
        <f t="shared" si="54"/>
        <v>5.9343598128149635</v>
      </c>
    </row>
    <row r="408" spans="1:16" ht="11.25" customHeight="1" x14ac:dyDescent="0.2">
      <c r="A408" s="52" t="s">
        <v>169</v>
      </c>
      <c r="B408" s="3" t="str">
        <f t="shared" ref="B408:I408" si="55">IF(SUM(B176:B180)&gt;0,AVERAGE(B176:B180),"-")</f>
        <v>-</v>
      </c>
      <c r="C408" s="3">
        <f t="shared" si="55"/>
        <v>8.5599999999999987</v>
      </c>
      <c r="D408" s="3">
        <f t="shared" si="55"/>
        <v>9.2749999999999986</v>
      </c>
      <c r="E408" s="3">
        <f t="shared" si="55"/>
        <v>10.225000000000001</v>
      </c>
      <c r="F408" s="3">
        <f t="shared" si="55"/>
        <v>11.28</v>
      </c>
      <c r="G408" s="3">
        <f t="shared" si="55"/>
        <v>11.8</v>
      </c>
      <c r="H408" s="3" t="str">
        <f t="shared" si="55"/>
        <v>-</v>
      </c>
      <c r="I408" s="186">
        <f t="shared" si="55"/>
        <v>10.02</v>
      </c>
      <c r="K408" s="3" t="str">
        <f t="shared" ref="K408:P408" si="56">IF(SUM(K176:K180)&gt;0,AVERAGE(K176:K180),"-")</f>
        <v>-</v>
      </c>
      <c r="L408" s="3">
        <f t="shared" si="56"/>
        <v>5.3</v>
      </c>
      <c r="M408" s="3">
        <f t="shared" si="56"/>
        <v>5.9</v>
      </c>
      <c r="N408" s="3">
        <f t="shared" si="56"/>
        <v>5.6</v>
      </c>
      <c r="O408" s="3" t="str">
        <f t="shared" si="56"/>
        <v>-</v>
      </c>
      <c r="P408" s="3">
        <f t="shared" si="56"/>
        <v>5.1999999999999993</v>
      </c>
    </row>
    <row r="409" spans="1:16" ht="11.25" customHeight="1" x14ac:dyDescent="0.2">
      <c r="A409" s="52" t="s">
        <v>185</v>
      </c>
      <c r="B409" s="3">
        <f t="shared" ref="B409:I409" si="57">IF(SUM(B181:B185)&gt;0,AVERAGE(B181:B185),"-")</f>
        <v>9.9</v>
      </c>
      <c r="C409" s="3">
        <f t="shared" si="57"/>
        <v>9.4400000000000013</v>
      </c>
      <c r="D409" s="3">
        <f t="shared" si="57"/>
        <v>9.82</v>
      </c>
      <c r="E409" s="3">
        <f t="shared" si="57"/>
        <v>11.040000000000001</v>
      </c>
      <c r="F409" s="3">
        <f t="shared" si="57"/>
        <v>12.48</v>
      </c>
      <c r="G409" s="3">
        <f t="shared" si="57"/>
        <v>12.940000000000001</v>
      </c>
      <c r="H409" s="3" t="str">
        <f t="shared" si="57"/>
        <v>-</v>
      </c>
      <c r="I409" s="186">
        <f t="shared" si="57"/>
        <v>10.6</v>
      </c>
      <c r="K409" s="3" t="str">
        <f t="shared" ref="K409:P409" si="58">IF(SUM(K181:K185)&gt;0,AVERAGE(K181:K185),"-")</f>
        <v>-</v>
      </c>
      <c r="L409" s="3" t="str">
        <f t="shared" si="58"/>
        <v>-</v>
      </c>
      <c r="M409" s="3" t="str">
        <f t="shared" si="58"/>
        <v>-</v>
      </c>
      <c r="N409" s="3" t="str">
        <f t="shared" si="58"/>
        <v>-</v>
      </c>
      <c r="O409" s="3" t="str">
        <f t="shared" si="58"/>
        <v>-</v>
      </c>
      <c r="P409" s="3" t="str">
        <f t="shared" si="58"/>
        <v>-</v>
      </c>
    </row>
    <row r="410" spans="1:16" ht="11.25" customHeight="1" x14ac:dyDescent="0.2">
      <c r="A410" s="52" t="s">
        <v>209</v>
      </c>
      <c r="B410" s="3" t="str">
        <f t="shared" ref="B410:I410" si="59">IF(SUM(B186:B190)&gt;0,AVERAGE(B186:B190),"-")</f>
        <v>-</v>
      </c>
      <c r="C410" s="3">
        <f t="shared" si="59"/>
        <v>11.924999999999999</v>
      </c>
      <c r="D410" s="3">
        <f t="shared" si="59"/>
        <v>13.149999999999999</v>
      </c>
      <c r="E410" s="3">
        <f t="shared" si="59"/>
        <v>12.540262219936293</v>
      </c>
      <c r="F410" s="3">
        <f t="shared" si="59"/>
        <v>14.036704221528435</v>
      </c>
      <c r="G410" s="3">
        <f t="shared" si="59"/>
        <v>14.370678360479683</v>
      </c>
      <c r="H410" s="3">
        <f t="shared" si="59"/>
        <v>14.195314533622561</v>
      </c>
      <c r="I410" s="186">
        <f t="shared" si="59"/>
        <v>12.940000000000001</v>
      </c>
      <c r="J410" s="3"/>
      <c r="K410" s="3" t="str">
        <f t="shared" ref="K410:P410" si="60">IF(SUM(K186:K190)&gt;0,AVERAGE(K186:K190),"-")</f>
        <v>-</v>
      </c>
      <c r="L410" s="3" t="str">
        <f t="shared" si="60"/>
        <v>-</v>
      </c>
      <c r="M410" s="3" t="str">
        <f t="shared" si="60"/>
        <v>-</v>
      </c>
      <c r="N410" s="3" t="str">
        <f t="shared" si="60"/>
        <v>-</v>
      </c>
      <c r="O410" s="3" t="str">
        <f t="shared" si="60"/>
        <v>-</v>
      </c>
      <c r="P410" s="3" t="str">
        <f t="shared" si="60"/>
        <v>-</v>
      </c>
    </row>
    <row r="411" spans="1:16" ht="11.25" customHeight="1" x14ac:dyDescent="0.2">
      <c r="A411" s="52" t="s">
        <v>243</v>
      </c>
      <c r="B411" s="3" t="str">
        <f t="shared" ref="B411:I411" si="61">IF(SUM(B191:B195)&gt;0,AVERAGE(B191:B195),"-")</f>
        <v>-</v>
      </c>
      <c r="C411" s="3">
        <f t="shared" si="61"/>
        <v>11.350842652386202</v>
      </c>
      <c r="D411" s="3" t="str">
        <f t="shared" si="61"/>
        <v>-</v>
      </c>
      <c r="E411" s="3">
        <f t="shared" si="61"/>
        <v>14.385844024096448</v>
      </c>
      <c r="F411" s="3">
        <f t="shared" si="61"/>
        <v>14.344717251338889</v>
      </c>
      <c r="G411" s="3">
        <f t="shared" si="61"/>
        <v>17.174402071610579</v>
      </c>
      <c r="H411" s="3">
        <f t="shared" si="61"/>
        <v>18.481788500678427</v>
      </c>
      <c r="I411" s="186">
        <f t="shared" si="61"/>
        <v>14.3365868631062</v>
      </c>
      <c r="J411" s="3"/>
      <c r="K411" s="3" t="str">
        <f t="shared" ref="K411:P411" si="62">IF(SUM(K191:K195)&gt;0,AVERAGE(K191:K195),"-")</f>
        <v>-</v>
      </c>
      <c r="L411" s="3" t="str">
        <f t="shared" si="62"/>
        <v>-</v>
      </c>
      <c r="M411" s="3" t="str">
        <f t="shared" si="62"/>
        <v>-</v>
      </c>
      <c r="N411" s="3" t="str">
        <f t="shared" si="62"/>
        <v>-</v>
      </c>
      <c r="O411" s="3" t="str">
        <f t="shared" si="62"/>
        <v>-</v>
      </c>
      <c r="P411" s="3" t="str">
        <f t="shared" si="62"/>
        <v>-</v>
      </c>
    </row>
    <row r="412" spans="1:16" ht="11.25" customHeight="1" x14ac:dyDescent="0.2">
      <c r="A412" s="52" t="s">
        <v>279</v>
      </c>
      <c r="B412" s="3" t="str">
        <f>IF(SUM(B196:B200)&gt;0,AVERAGE(B196:B200),"-")</f>
        <v>-</v>
      </c>
      <c r="C412" s="3">
        <f t="shared" ref="C412:P412" si="63">IF(SUM(C196:C200)&gt;0,AVERAGE(C196:C200),"-")</f>
        <v>11.068503041365855</v>
      </c>
      <c r="D412" s="3">
        <f t="shared" si="63"/>
        <v>12.056490417991185</v>
      </c>
      <c r="E412" s="3">
        <f t="shared" si="63"/>
        <v>12.699941106490588</v>
      </c>
      <c r="F412" s="3">
        <f t="shared" si="63"/>
        <v>14.002149633627653</v>
      </c>
      <c r="G412" s="3">
        <f t="shared" si="63"/>
        <v>12.738920337764277</v>
      </c>
      <c r="H412" s="3">
        <f t="shared" si="63"/>
        <v>13.398686265070978</v>
      </c>
      <c r="I412" s="186">
        <f t="shared" si="63"/>
        <v>12.316093464768164</v>
      </c>
      <c r="J412" s="3"/>
      <c r="K412" s="3" t="str">
        <f t="shared" si="63"/>
        <v>-</v>
      </c>
      <c r="L412" s="3" t="str">
        <f t="shared" si="63"/>
        <v>-</v>
      </c>
      <c r="M412" s="3" t="str">
        <f t="shared" si="63"/>
        <v>-</v>
      </c>
      <c r="N412" s="3" t="str">
        <f t="shared" si="63"/>
        <v>-</v>
      </c>
      <c r="O412" s="3" t="str">
        <f t="shared" si="63"/>
        <v>-</v>
      </c>
      <c r="P412" s="3" t="str">
        <f t="shared" si="63"/>
        <v>-</v>
      </c>
    </row>
    <row r="413" spans="1:16" ht="11.25" customHeight="1" x14ac:dyDescent="0.2">
      <c r="A413" s="52">
        <v>2016</v>
      </c>
      <c r="B413" s="3" t="str">
        <f t="shared" ref="B413:I420" si="64">B201</f>
        <v>-</v>
      </c>
      <c r="C413" s="3">
        <f t="shared" si="64"/>
        <v>9.6482364156339369</v>
      </c>
      <c r="D413" s="3">
        <f t="shared" si="64"/>
        <v>9.9887892376681613</v>
      </c>
      <c r="E413" s="3" t="str">
        <f t="shared" si="64"/>
        <v>-</v>
      </c>
      <c r="F413" s="3">
        <f t="shared" si="64"/>
        <v>12.8758231420508</v>
      </c>
      <c r="G413" s="3">
        <f t="shared" si="64"/>
        <v>11.49067208801722</v>
      </c>
      <c r="H413" s="3">
        <f t="shared" si="64"/>
        <v>12.504244482173174</v>
      </c>
      <c r="I413" s="4">
        <f t="shared" si="64"/>
        <v>11.994044683837195</v>
      </c>
      <c r="K413" s="3" t="str">
        <f t="shared" ref="K413:P420" si="65">K201</f>
        <v>-</v>
      </c>
      <c r="L413" s="3" t="str">
        <f t="shared" si="65"/>
        <v>-</v>
      </c>
      <c r="M413" s="3" t="str">
        <f t="shared" si="65"/>
        <v>-</v>
      </c>
      <c r="N413" s="3" t="str">
        <f t="shared" si="65"/>
        <v>-</v>
      </c>
      <c r="O413" s="3" t="str">
        <f t="shared" si="65"/>
        <v>-</v>
      </c>
      <c r="P413" s="3" t="str">
        <f t="shared" si="65"/>
        <v>-</v>
      </c>
    </row>
    <row r="414" spans="1:16" ht="11.25" customHeight="1" x14ac:dyDescent="0.2">
      <c r="A414" s="52">
        <v>2017</v>
      </c>
      <c r="B414" s="3" t="str">
        <f t="shared" si="64"/>
        <v>-</v>
      </c>
      <c r="C414" s="3" t="str">
        <f t="shared" si="64"/>
        <v>-</v>
      </c>
      <c r="D414" s="3" t="str">
        <f t="shared" si="64"/>
        <v>-</v>
      </c>
      <c r="E414" s="3" t="str">
        <f t="shared" si="64"/>
        <v>-</v>
      </c>
      <c r="F414" s="3">
        <f t="shared" si="64"/>
        <v>11.752890488656195</v>
      </c>
      <c r="G414" s="3">
        <f t="shared" si="64"/>
        <v>11.853320477280946</v>
      </c>
      <c r="H414" s="3">
        <f t="shared" si="64"/>
        <v>12.458952306489445</v>
      </c>
      <c r="I414" s="4">
        <f t="shared" si="64"/>
        <v>11.815097449125824</v>
      </c>
      <c r="K414" s="3" t="str">
        <f t="shared" si="65"/>
        <v>-</v>
      </c>
      <c r="L414" s="3" t="str">
        <f t="shared" si="65"/>
        <v>-</v>
      </c>
      <c r="M414" s="3" t="str">
        <f t="shared" si="65"/>
        <v>-</v>
      </c>
      <c r="N414" s="3" t="str">
        <f t="shared" si="65"/>
        <v>-</v>
      </c>
      <c r="O414" s="3" t="str">
        <f t="shared" si="65"/>
        <v>-</v>
      </c>
      <c r="P414" s="3" t="str">
        <f t="shared" si="65"/>
        <v>-</v>
      </c>
    </row>
    <row r="415" spans="1:16" ht="11.25" customHeight="1" x14ac:dyDescent="0.2">
      <c r="A415" s="52">
        <v>2018</v>
      </c>
      <c r="B415" s="3" t="str">
        <f t="shared" si="64"/>
        <v>-</v>
      </c>
      <c r="C415" s="3" t="str">
        <f t="shared" si="64"/>
        <v>-</v>
      </c>
      <c r="D415" s="3" t="str">
        <f t="shared" si="64"/>
        <v>-</v>
      </c>
      <c r="E415" s="3">
        <f t="shared" si="64"/>
        <v>12.356521739130434</v>
      </c>
      <c r="F415" s="3">
        <f t="shared" si="64"/>
        <v>11.955381505811015</v>
      </c>
      <c r="G415" s="3">
        <f t="shared" si="64"/>
        <v>12.065231756820541</v>
      </c>
      <c r="H415" s="3">
        <f t="shared" si="64"/>
        <v>12.096011816838995</v>
      </c>
      <c r="I415" s="4">
        <f t="shared" si="64"/>
        <v>12.063506556088159</v>
      </c>
      <c r="K415" s="3" t="str">
        <f t="shared" si="65"/>
        <v>-</v>
      </c>
      <c r="L415" s="3" t="str">
        <f t="shared" si="65"/>
        <v>-</v>
      </c>
      <c r="M415" s="3" t="str">
        <f t="shared" si="65"/>
        <v>-</v>
      </c>
      <c r="N415" s="3" t="str">
        <f t="shared" si="65"/>
        <v>-</v>
      </c>
      <c r="O415" s="3" t="str">
        <f t="shared" si="65"/>
        <v>-</v>
      </c>
      <c r="P415" s="3" t="str">
        <f t="shared" si="65"/>
        <v>-</v>
      </c>
    </row>
    <row r="416" spans="1:16" ht="11.25" customHeight="1" x14ac:dyDescent="0.2">
      <c r="A416" s="52">
        <v>2019</v>
      </c>
      <c r="B416" s="3" t="str">
        <f t="shared" si="64"/>
        <v>-</v>
      </c>
      <c r="C416" s="3">
        <f t="shared" si="64"/>
        <v>8.3772704652898735</v>
      </c>
      <c r="D416" s="3">
        <f t="shared" si="64"/>
        <v>8.7156985582786213</v>
      </c>
      <c r="E416" s="3">
        <f t="shared" si="64"/>
        <v>10.304045185155722</v>
      </c>
      <c r="F416" s="3">
        <f t="shared" si="64"/>
        <v>10.479827832434149</v>
      </c>
      <c r="G416" s="3">
        <f t="shared" si="64"/>
        <v>12.50614854894245</v>
      </c>
      <c r="H416" s="3">
        <f t="shared" si="64"/>
        <v>12.760299625468164</v>
      </c>
      <c r="I416" s="4">
        <f t="shared" si="64"/>
        <v>9.6613907268043846</v>
      </c>
      <c r="K416" s="3" t="str">
        <f t="shared" si="65"/>
        <v>-</v>
      </c>
      <c r="L416" s="3" t="str">
        <f t="shared" si="65"/>
        <v>-</v>
      </c>
      <c r="M416" s="3" t="str">
        <f t="shared" si="65"/>
        <v>-</v>
      </c>
      <c r="N416" s="3" t="str">
        <f t="shared" si="65"/>
        <v>-</v>
      </c>
      <c r="O416" s="3" t="str">
        <f t="shared" si="65"/>
        <v>-</v>
      </c>
      <c r="P416" s="3" t="str">
        <f t="shared" si="65"/>
        <v>-</v>
      </c>
    </row>
    <row r="417" spans="1:16" ht="11.25" customHeight="1" x14ac:dyDescent="0.2">
      <c r="A417" s="52">
        <v>2020</v>
      </c>
      <c r="B417" s="3" t="str">
        <f t="shared" si="64"/>
        <v>-</v>
      </c>
      <c r="C417" s="3">
        <f t="shared" si="64"/>
        <v>10.478125994272988</v>
      </c>
      <c r="D417" s="3">
        <f t="shared" si="64"/>
        <v>10.323348841671063</v>
      </c>
      <c r="E417" s="3">
        <f t="shared" si="64"/>
        <v>10.003975418923627</v>
      </c>
      <c r="F417" s="3">
        <f t="shared" si="64"/>
        <v>11.946030127987315</v>
      </c>
      <c r="G417" s="3">
        <f t="shared" si="64"/>
        <v>11.274271844660195</v>
      </c>
      <c r="H417" s="3">
        <f t="shared" si="64"/>
        <v>13.380287474332649</v>
      </c>
      <c r="I417" s="4">
        <f t="shared" si="64"/>
        <v>10.4997838631545</v>
      </c>
      <c r="K417" s="3" t="str">
        <f t="shared" si="65"/>
        <v>-</v>
      </c>
      <c r="L417" s="3" t="str">
        <f t="shared" si="65"/>
        <v>-</v>
      </c>
      <c r="M417" s="3" t="str">
        <f t="shared" si="65"/>
        <v>-</v>
      </c>
      <c r="N417" s="3" t="str">
        <f t="shared" si="65"/>
        <v>-</v>
      </c>
      <c r="O417" s="3" t="str">
        <f t="shared" si="65"/>
        <v>-</v>
      </c>
      <c r="P417" s="3" t="str">
        <f t="shared" si="65"/>
        <v>-</v>
      </c>
    </row>
    <row r="418" spans="1:16" ht="11.25" customHeight="1" x14ac:dyDescent="0.2">
      <c r="A418" s="52">
        <v>2021</v>
      </c>
      <c r="B418" s="3" t="str">
        <f t="shared" si="64"/>
        <v>-</v>
      </c>
      <c r="C418" s="3" t="str">
        <f t="shared" si="64"/>
        <v>-</v>
      </c>
      <c r="D418" s="3">
        <f t="shared" si="64"/>
        <v>11.1219775648</v>
      </c>
      <c r="E418" s="3">
        <f t="shared" si="64"/>
        <v>11.212848562</v>
      </c>
      <c r="F418" s="3">
        <f t="shared" si="64"/>
        <v>12.799385428200001</v>
      </c>
      <c r="G418" s="3">
        <f t="shared" si="64"/>
        <v>13.309256505500001</v>
      </c>
      <c r="H418" s="3">
        <f t="shared" si="64"/>
        <v>14.501538461499999</v>
      </c>
      <c r="I418" s="4">
        <f t="shared" si="64"/>
        <v>11.5128235439</v>
      </c>
      <c r="K418" s="3" t="str">
        <f t="shared" si="65"/>
        <v>-</v>
      </c>
      <c r="L418" s="3" t="str">
        <f t="shared" si="65"/>
        <v>-</v>
      </c>
      <c r="M418" s="3" t="str">
        <f t="shared" si="65"/>
        <v>-</v>
      </c>
      <c r="N418" s="3" t="str">
        <f t="shared" si="65"/>
        <v>-</v>
      </c>
      <c r="O418" s="3" t="str">
        <f t="shared" si="65"/>
        <v>-</v>
      </c>
      <c r="P418" s="3" t="str">
        <f t="shared" si="65"/>
        <v>-</v>
      </c>
    </row>
    <row r="419" spans="1:16" ht="11.25" customHeight="1" x14ac:dyDescent="0.2">
      <c r="A419" s="52">
        <v>2022</v>
      </c>
      <c r="B419" s="3" t="str">
        <f t="shared" si="64"/>
        <v>-</v>
      </c>
      <c r="C419" s="3" t="str">
        <f t="shared" si="64"/>
        <v>-</v>
      </c>
      <c r="D419" s="3" t="str">
        <f t="shared" si="64"/>
        <v>-</v>
      </c>
      <c r="E419" s="3">
        <f t="shared" si="64"/>
        <v>10.518923210300001</v>
      </c>
      <c r="F419" s="3">
        <f t="shared" si="64"/>
        <v>11.5927311429</v>
      </c>
      <c r="G419" s="3">
        <f t="shared" si="64"/>
        <v>13.8002437492</v>
      </c>
      <c r="H419" s="3">
        <f t="shared" si="64"/>
        <v>14.2262893081</v>
      </c>
      <c r="I419" s="4">
        <f t="shared" si="64"/>
        <v>11.0667300084</v>
      </c>
      <c r="K419" s="3" t="str">
        <f t="shared" si="65"/>
        <v>-</v>
      </c>
      <c r="L419" s="3" t="str">
        <f t="shared" si="65"/>
        <v>-</v>
      </c>
      <c r="M419" s="3" t="str">
        <f t="shared" si="65"/>
        <v>-</v>
      </c>
      <c r="N419" s="3" t="str">
        <f t="shared" si="65"/>
        <v>-</v>
      </c>
      <c r="O419" s="3" t="str">
        <f t="shared" si="65"/>
        <v>-</v>
      </c>
      <c r="P419" s="3" t="str">
        <f t="shared" si="65"/>
        <v>-</v>
      </c>
    </row>
    <row r="420" spans="1:16" ht="11.25" customHeight="1" x14ac:dyDescent="0.2">
      <c r="A420" s="52">
        <v>2023</v>
      </c>
      <c r="B420" s="3" t="str">
        <f t="shared" si="64"/>
        <v>-</v>
      </c>
      <c r="C420" s="3" t="str">
        <f t="shared" si="64"/>
        <v>-</v>
      </c>
      <c r="D420" s="3" t="str">
        <f t="shared" si="64"/>
        <v>-</v>
      </c>
      <c r="E420" s="3" t="str">
        <f t="shared" si="64"/>
        <v>-</v>
      </c>
      <c r="F420" s="3" t="str">
        <f t="shared" si="64"/>
        <v>-</v>
      </c>
      <c r="G420" s="3" t="str">
        <f t="shared" si="64"/>
        <v>-</v>
      </c>
      <c r="H420" s="3" t="str">
        <f t="shared" si="64"/>
        <v>-</v>
      </c>
      <c r="I420" s="4" t="str">
        <f t="shared" si="64"/>
        <v>-</v>
      </c>
      <c r="K420" s="3" t="str">
        <f t="shared" si="65"/>
        <v>-</v>
      </c>
      <c r="L420" s="3" t="str">
        <f t="shared" si="65"/>
        <v>-</v>
      </c>
      <c r="M420" s="3" t="str">
        <f t="shared" si="65"/>
        <v>-</v>
      </c>
      <c r="N420" s="3" t="str">
        <f t="shared" si="65"/>
        <v>-</v>
      </c>
      <c r="O420" s="3" t="str">
        <f t="shared" si="65"/>
        <v>-</v>
      </c>
      <c r="P420" s="3" t="str">
        <f t="shared" si="65"/>
        <v>-</v>
      </c>
    </row>
    <row r="421" spans="1:16" ht="11.25" customHeight="1" x14ac:dyDescent="0.2">
      <c r="A421" s="52">
        <v>2024</v>
      </c>
      <c r="B421" s="3" t="str">
        <f t="shared" ref="B421:I422" si="66">B209</f>
        <v>-</v>
      </c>
      <c r="C421" s="3" t="str">
        <f t="shared" si="66"/>
        <v>-</v>
      </c>
      <c r="D421" s="3" t="str">
        <f t="shared" si="66"/>
        <v>-</v>
      </c>
      <c r="E421" s="3" t="str">
        <f t="shared" si="66"/>
        <v>-</v>
      </c>
      <c r="F421" s="3" t="str">
        <f t="shared" si="66"/>
        <v>-</v>
      </c>
      <c r="G421" s="3" t="str">
        <f t="shared" si="66"/>
        <v>-</v>
      </c>
      <c r="H421" s="3" t="str">
        <f t="shared" si="66"/>
        <v>-</v>
      </c>
      <c r="I421" s="4" t="str">
        <f t="shared" si="66"/>
        <v>-</v>
      </c>
      <c r="K421" s="3" t="str">
        <f t="shared" ref="K421:P422" si="67">K209</f>
        <v>-</v>
      </c>
      <c r="L421" s="3" t="str">
        <f t="shared" si="67"/>
        <v>-</v>
      </c>
      <c r="M421" s="3" t="str">
        <f t="shared" si="67"/>
        <v>-</v>
      </c>
      <c r="N421" s="3" t="str">
        <f t="shared" si="67"/>
        <v>-</v>
      </c>
      <c r="O421" s="3" t="str">
        <f t="shared" si="67"/>
        <v>-</v>
      </c>
      <c r="P421" s="3" t="str">
        <f t="shared" si="67"/>
        <v>-</v>
      </c>
    </row>
    <row r="422" spans="1:16" ht="11.25" customHeight="1" x14ac:dyDescent="0.2">
      <c r="A422" s="52">
        <v>2025</v>
      </c>
      <c r="B422" s="3" t="str">
        <f t="shared" si="66"/>
        <v>-</v>
      </c>
      <c r="C422" s="3" t="str">
        <f t="shared" si="66"/>
        <v>-</v>
      </c>
      <c r="D422" s="3" t="str">
        <f t="shared" si="66"/>
        <v>-</v>
      </c>
      <c r="E422" s="3" t="str">
        <f t="shared" si="66"/>
        <v>-</v>
      </c>
      <c r="F422" s="3" t="str">
        <f t="shared" si="66"/>
        <v>-</v>
      </c>
      <c r="G422" s="3" t="str">
        <f t="shared" si="66"/>
        <v>-</v>
      </c>
      <c r="H422" s="3" t="str">
        <f t="shared" si="66"/>
        <v>-</v>
      </c>
      <c r="I422" s="4" t="str">
        <f t="shared" si="66"/>
        <v>-</v>
      </c>
      <c r="K422" s="3" t="str">
        <f t="shared" si="67"/>
        <v>-</v>
      </c>
      <c r="L422" s="3" t="str">
        <f t="shared" si="67"/>
        <v>-</v>
      </c>
      <c r="M422" s="3" t="str">
        <f t="shared" si="67"/>
        <v>-</v>
      </c>
      <c r="N422" s="3" t="str">
        <f t="shared" si="67"/>
        <v>-</v>
      </c>
      <c r="O422" s="3" t="str">
        <f t="shared" si="67"/>
        <v>-</v>
      </c>
      <c r="P422" s="3" t="str">
        <f t="shared" si="67"/>
        <v>-</v>
      </c>
    </row>
    <row r="423" spans="1:16" ht="2.65" customHeight="1" x14ac:dyDescent="0.2">
      <c r="I423" s="186"/>
    </row>
    <row r="424" spans="1:16" ht="12.75" customHeight="1" x14ac:dyDescent="0.2">
      <c r="I424" s="186"/>
    </row>
    <row r="425" spans="1:16" ht="11.25" customHeight="1" x14ac:dyDescent="0.2">
      <c r="A425" s="321" t="str">
        <f>$A$1&amp;"  (Page 3 of 3)"</f>
        <v>TABLE D-1.  California monthly troll Chinook and coho average dressed weights (pounds) by area of landing.  (Page 3 of 3)</v>
      </c>
      <c r="B425" s="321"/>
      <c r="C425" s="321"/>
      <c r="D425" s="321"/>
      <c r="E425" s="321"/>
      <c r="F425" s="321"/>
      <c r="G425" s="321"/>
      <c r="H425" s="321"/>
      <c r="I425" s="321"/>
      <c r="J425" s="321"/>
      <c r="K425" s="321"/>
      <c r="L425" s="321"/>
      <c r="M425" s="321"/>
      <c r="N425" s="321"/>
      <c r="O425" s="321"/>
      <c r="P425" s="321"/>
    </row>
    <row r="426" spans="1:16" ht="11.25" customHeight="1" x14ac:dyDescent="0.2">
      <c r="A426" s="77" t="str">
        <f>$A$2</f>
        <v>Year</v>
      </c>
      <c r="B426" s="98" t="str">
        <f>$B$2</f>
        <v>Apr.</v>
      </c>
      <c r="C426" s="98" t="str">
        <f>$C$2</f>
        <v>May</v>
      </c>
      <c r="D426" s="98" t="str">
        <f>$D$2</f>
        <v>June</v>
      </c>
      <c r="E426" s="98" t="str">
        <f>$E$2</f>
        <v>July</v>
      </c>
      <c r="F426" s="98" t="str">
        <f>$F$2</f>
        <v>Aug.</v>
      </c>
      <c r="G426" s="98" t="str">
        <f>$G$2</f>
        <v>Sept.</v>
      </c>
      <c r="H426" s="98" t="str">
        <f>$H$2</f>
        <v>Oct.</v>
      </c>
      <c r="I426" s="187" t="str">
        <f>$I$2</f>
        <v>Season</v>
      </c>
      <c r="J426" s="185" t="str">
        <f>$J$2</f>
        <v>a/</v>
      </c>
      <c r="K426" s="98" t="str">
        <f>$K$2</f>
        <v xml:space="preserve">   May</v>
      </c>
      <c r="L426" s="98" t="str">
        <f>$L$2</f>
        <v>June</v>
      </c>
      <c r="M426" s="98" t="str">
        <f>$M$2</f>
        <v>July</v>
      </c>
      <c r="N426" s="98" t="str">
        <f>$N$2</f>
        <v>Aug.</v>
      </c>
      <c r="O426" s="98" t="str">
        <f>$O$2</f>
        <v>Sept.</v>
      </c>
      <c r="P426" s="98" t="str">
        <f>$P$2</f>
        <v>Season</v>
      </c>
    </row>
    <row r="427" spans="1:16" ht="11.25" customHeight="1" x14ac:dyDescent="0.2">
      <c r="B427" s="320" t="str">
        <f>$B$3</f>
        <v>CHINOOK</v>
      </c>
      <c r="C427" s="320"/>
      <c r="D427" s="320"/>
      <c r="E427" s="320"/>
      <c r="F427" s="320"/>
      <c r="G427" s="320"/>
      <c r="H427" s="320"/>
      <c r="I427" s="6"/>
      <c r="J427" s="7"/>
      <c r="K427" s="320" t="str">
        <f>$K$3</f>
        <v>COHO</v>
      </c>
      <c r="L427" s="320"/>
      <c r="M427" s="320"/>
      <c r="N427" s="320"/>
      <c r="O427" s="320"/>
      <c r="P427" s="320"/>
    </row>
    <row r="428" spans="1:16" ht="11.25" customHeight="1" x14ac:dyDescent="0.2">
      <c r="A428" s="183" t="s">
        <v>19</v>
      </c>
    </row>
    <row r="429" spans="1:16" ht="11.25" customHeight="1" x14ac:dyDescent="0.2">
      <c r="A429" s="52" t="s">
        <v>14</v>
      </c>
      <c r="B429" s="3">
        <f t="shared" ref="B429:I429" si="68">IF(SUM(B218:B222)&gt;0,AVERAGE(B218:B222),"-")</f>
        <v>7.3183603693331047</v>
      </c>
      <c r="C429" s="3">
        <f t="shared" si="68"/>
        <v>8.6102640578473064</v>
      </c>
      <c r="D429" s="3">
        <f t="shared" si="68"/>
        <v>9.6461435603458376</v>
      </c>
      <c r="E429" s="3">
        <f t="shared" si="68"/>
        <v>10.386608944593261</v>
      </c>
      <c r="F429" s="3">
        <f t="shared" si="68"/>
        <v>11.070791129437026</v>
      </c>
      <c r="G429" s="3">
        <f t="shared" si="68"/>
        <v>10.180798628791171</v>
      </c>
      <c r="H429" s="3" t="str">
        <f t="shared" si="68"/>
        <v>-</v>
      </c>
      <c r="I429" s="186">
        <f t="shared" si="68"/>
        <v>9.2563008398474249</v>
      </c>
      <c r="K429" s="3">
        <f t="shared" ref="K429:P429" si="69">IF(SUM(K218:K222)&gt;0,AVERAGE(K218:K222),"-")</f>
        <v>5.3737158161237</v>
      </c>
      <c r="L429" s="3">
        <f t="shared" si="69"/>
        <v>5.1959459768903162</v>
      </c>
      <c r="M429" s="3">
        <f t="shared" si="69"/>
        <v>6.5008659807888218</v>
      </c>
      <c r="N429" s="3">
        <f t="shared" si="69"/>
        <v>7.6153642226222873</v>
      </c>
      <c r="O429" s="3">
        <f t="shared" si="69"/>
        <v>8.2958333333333325</v>
      </c>
      <c r="P429" s="3">
        <f t="shared" si="69"/>
        <v>6.0716132411331785</v>
      </c>
    </row>
    <row r="430" spans="1:16" ht="11.25" customHeight="1" x14ac:dyDescent="0.2">
      <c r="A430" s="52" t="s">
        <v>15</v>
      </c>
      <c r="B430" s="3" t="str">
        <f t="shared" ref="B430:I430" si="70">IF(SUM(B223:B227)&gt;0,AVERAGE(B223:B227),"-")</f>
        <v>-</v>
      </c>
      <c r="C430" s="3">
        <f t="shared" si="70"/>
        <v>10.285816972442188</v>
      </c>
      <c r="D430" s="3">
        <f t="shared" si="70"/>
        <v>11.31430402731338</v>
      </c>
      <c r="E430" s="3">
        <f t="shared" si="70"/>
        <v>12.229087226923204</v>
      </c>
      <c r="F430" s="3">
        <f t="shared" si="70"/>
        <v>12.257356665306954</v>
      </c>
      <c r="G430" s="3">
        <f t="shared" si="70"/>
        <v>11.747243871577872</v>
      </c>
      <c r="H430" s="3" t="str">
        <f t="shared" si="70"/>
        <v>-</v>
      </c>
      <c r="I430" s="186">
        <f t="shared" si="70"/>
        <v>11.128117471865782</v>
      </c>
      <c r="K430" s="3" t="str">
        <f t="shared" ref="K430:P430" si="71">IF(SUM(K223:K227)&gt;0,AVERAGE(K223:K227),"-")</f>
        <v>-</v>
      </c>
      <c r="L430" s="3">
        <f t="shared" si="71"/>
        <v>5.5643721190602635</v>
      </c>
      <c r="M430" s="3">
        <f t="shared" si="71"/>
        <v>6.0481345233853876</v>
      </c>
      <c r="N430" s="3">
        <f t="shared" si="71"/>
        <v>6.4840043835945469</v>
      </c>
      <c r="O430" s="3">
        <f t="shared" si="71"/>
        <v>6.441287878787878</v>
      </c>
      <c r="P430" s="3">
        <f t="shared" si="71"/>
        <v>5.876117182796861</v>
      </c>
    </row>
    <row r="431" spans="1:16" ht="11.25" customHeight="1" x14ac:dyDescent="0.2">
      <c r="A431" s="52" t="s">
        <v>169</v>
      </c>
      <c r="B431" s="3" t="str">
        <f t="shared" ref="B431:I431" si="72">IF(SUM(B228:B232)&gt;0,AVERAGE(B228:B232),"-")</f>
        <v>-</v>
      </c>
      <c r="C431" s="3">
        <f t="shared" si="72"/>
        <v>9.4199999999999982</v>
      </c>
      <c r="D431" s="3">
        <f t="shared" si="72"/>
        <v>10.9</v>
      </c>
      <c r="E431" s="3">
        <f t="shared" si="72"/>
        <v>11.32</v>
      </c>
      <c r="F431" s="3">
        <f t="shared" si="72"/>
        <v>11.68</v>
      </c>
      <c r="G431" s="3">
        <f t="shared" si="72"/>
        <v>11.120000000000001</v>
      </c>
      <c r="H431" s="3" t="str">
        <f t="shared" si="72"/>
        <v>-</v>
      </c>
      <c r="I431" s="186">
        <f t="shared" si="72"/>
        <v>10.6</v>
      </c>
      <c r="K431" s="3" t="str">
        <f t="shared" ref="K431:P431" si="73">IF(SUM(K228:K232)&gt;0,AVERAGE(K228:K232),"-")</f>
        <v>-</v>
      </c>
      <c r="L431" s="3">
        <f t="shared" si="73"/>
        <v>4.75</v>
      </c>
      <c r="M431" s="3">
        <f t="shared" si="73"/>
        <v>5.6</v>
      </c>
      <c r="N431" s="3">
        <f t="shared" si="73"/>
        <v>5.5</v>
      </c>
      <c r="O431" s="3" t="str">
        <f t="shared" si="73"/>
        <v>-</v>
      </c>
      <c r="P431" s="3">
        <f t="shared" si="73"/>
        <v>4.95</v>
      </c>
    </row>
    <row r="432" spans="1:16" ht="11.25" customHeight="1" x14ac:dyDescent="0.2">
      <c r="A432" s="52" t="s">
        <v>185</v>
      </c>
      <c r="B432" s="3">
        <f t="shared" ref="B432:I432" si="74">IF(SUM(B233:B237)&gt;0,AVERAGE(B233:B237),"-")</f>
        <v>11.05</v>
      </c>
      <c r="C432" s="3">
        <f t="shared" si="74"/>
        <v>10.32</v>
      </c>
      <c r="D432" s="3">
        <f t="shared" si="74"/>
        <v>11.04</v>
      </c>
      <c r="E432" s="3">
        <f t="shared" si="74"/>
        <v>12.379999999999999</v>
      </c>
      <c r="F432" s="3">
        <f t="shared" si="74"/>
        <v>11.824999999999999</v>
      </c>
      <c r="G432" s="3">
        <f t="shared" si="74"/>
        <v>10.074999999999999</v>
      </c>
      <c r="H432" s="3" t="str">
        <f t="shared" si="74"/>
        <v>-</v>
      </c>
      <c r="I432" s="186">
        <f t="shared" si="74"/>
        <v>10.82</v>
      </c>
      <c r="K432" s="3" t="str">
        <f t="shared" ref="K432:P432" si="75">IF(SUM(K233:K237)&gt;0,AVERAGE(K233:K237),"-")</f>
        <v>-</v>
      </c>
      <c r="L432" s="3" t="str">
        <f t="shared" si="75"/>
        <v>-</v>
      </c>
      <c r="M432" s="3" t="str">
        <f t="shared" si="75"/>
        <v>-</v>
      </c>
      <c r="N432" s="3" t="str">
        <f t="shared" si="75"/>
        <v>-</v>
      </c>
      <c r="O432" s="3" t="str">
        <f t="shared" si="75"/>
        <v>-</v>
      </c>
      <c r="P432" s="3" t="str">
        <f t="shared" si="75"/>
        <v>-</v>
      </c>
    </row>
    <row r="433" spans="1:16" ht="11.25" customHeight="1" x14ac:dyDescent="0.2">
      <c r="A433" s="52" t="s">
        <v>209</v>
      </c>
      <c r="B433" s="3" t="str">
        <f t="shared" ref="B433:I433" si="76">IF(SUM(B238:B242)&gt;0,AVERAGE(B238:B242),"-")</f>
        <v>-</v>
      </c>
      <c r="C433" s="3">
        <f t="shared" si="76"/>
        <v>12.082293930128163</v>
      </c>
      <c r="D433" s="3">
        <f t="shared" si="76"/>
        <v>13.083955208958207</v>
      </c>
      <c r="E433" s="3">
        <f t="shared" si="76"/>
        <v>13.655653667754683</v>
      </c>
      <c r="F433" s="3">
        <f t="shared" si="76"/>
        <v>13.986489781283614</v>
      </c>
      <c r="G433" s="3">
        <f t="shared" si="76"/>
        <v>13.835189873417724</v>
      </c>
      <c r="H433" s="3" t="str">
        <f t="shared" si="76"/>
        <v>-</v>
      </c>
      <c r="I433" s="186">
        <f t="shared" si="76"/>
        <v>12.740000000000002</v>
      </c>
      <c r="J433" s="3"/>
      <c r="K433" s="3" t="str">
        <f t="shared" ref="K433:P433" si="77">IF(SUM(K238:K242)&gt;0,AVERAGE(K238:K242),"-")</f>
        <v>-</v>
      </c>
      <c r="L433" s="3" t="str">
        <f t="shared" si="77"/>
        <v>-</v>
      </c>
      <c r="M433" s="3" t="str">
        <f t="shared" si="77"/>
        <v>-</v>
      </c>
      <c r="N433" s="3" t="str">
        <f t="shared" si="77"/>
        <v>-</v>
      </c>
      <c r="O433" s="3" t="str">
        <f t="shared" si="77"/>
        <v>-</v>
      </c>
      <c r="P433" s="3" t="str">
        <f t="shared" si="77"/>
        <v>-</v>
      </c>
    </row>
    <row r="434" spans="1:16" ht="11.25" customHeight="1" x14ac:dyDescent="0.2">
      <c r="A434" s="52" t="s">
        <v>243</v>
      </c>
      <c r="B434" s="3" t="str">
        <f t="shared" ref="B434:I434" si="78">IF(SUM(B243:B247)&gt;0,AVERAGE(B243:B247),"-")</f>
        <v>-</v>
      </c>
      <c r="C434" s="3">
        <f t="shared" si="78"/>
        <v>13.23343380979127</v>
      </c>
      <c r="D434" s="3">
        <f t="shared" si="78"/>
        <v>12.886467965112466</v>
      </c>
      <c r="E434" s="3">
        <f t="shared" si="78"/>
        <v>14.666796707338468</v>
      </c>
      <c r="F434" s="3">
        <f t="shared" si="78"/>
        <v>13.697327379365504</v>
      </c>
      <c r="G434" s="3">
        <f t="shared" si="78"/>
        <v>16.688031795790415</v>
      </c>
      <c r="H434" s="3" t="str">
        <f t="shared" si="78"/>
        <v>-</v>
      </c>
      <c r="I434" s="186">
        <f t="shared" si="78"/>
        <v>13.589779326364692</v>
      </c>
      <c r="J434" s="3"/>
      <c r="K434" s="3" t="str">
        <f t="shared" ref="K434:P434" si="79">IF(SUM(K243:K247)&gt;0,AVERAGE(K243:K247),"-")</f>
        <v>-</v>
      </c>
      <c r="L434" s="3" t="str">
        <f t="shared" si="79"/>
        <v>-</v>
      </c>
      <c r="M434" s="3" t="str">
        <f t="shared" si="79"/>
        <v>-</v>
      </c>
      <c r="N434" s="3" t="str">
        <f t="shared" si="79"/>
        <v>-</v>
      </c>
      <c r="O434" s="3" t="str">
        <f t="shared" si="79"/>
        <v>-</v>
      </c>
      <c r="P434" s="3" t="str">
        <f t="shared" si="79"/>
        <v>-</v>
      </c>
    </row>
    <row r="435" spans="1:16" ht="10.9" customHeight="1" x14ac:dyDescent="0.2">
      <c r="A435" s="52" t="s">
        <v>279</v>
      </c>
      <c r="B435" s="3" t="str">
        <f>IF(SUM(B248:B252)&gt;0,AVERAGE(B248:B252),"-")</f>
        <v>-</v>
      </c>
      <c r="C435" s="3">
        <f t="shared" ref="C435:P435" si="80">IF(SUM(C248:C252)&gt;0,AVERAGE(C248:C252),"-")</f>
        <v>11.793535148841169</v>
      </c>
      <c r="D435" s="3">
        <f t="shared" si="80"/>
        <v>13.093325868124637</v>
      </c>
      <c r="E435" s="3">
        <f t="shared" si="80"/>
        <v>14.027448722966692</v>
      </c>
      <c r="F435" s="3">
        <f t="shared" si="80"/>
        <v>13.288738991575144</v>
      </c>
      <c r="G435" s="3">
        <f t="shared" si="80"/>
        <v>12.162856778797144</v>
      </c>
      <c r="H435" s="3" t="str">
        <f t="shared" si="80"/>
        <v>-</v>
      </c>
      <c r="I435" s="186">
        <f t="shared" si="80"/>
        <v>12.616934214667925</v>
      </c>
      <c r="J435" s="3"/>
      <c r="K435" s="3" t="str">
        <f t="shared" si="80"/>
        <v>-</v>
      </c>
      <c r="L435" s="3" t="str">
        <f t="shared" si="80"/>
        <v>-</v>
      </c>
      <c r="M435" s="3" t="str">
        <f t="shared" si="80"/>
        <v>-</v>
      </c>
      <c r="N435" s="3" t="str">
        <f t="shared" si="80"/>
        <v>-</v>
      </c>
      <c r="O435" s="3" t="str">
        <f t="shared" si="80"/>
        <v>-</v>
      </c>
      <c r="P435" s="3" t="str">
        <f t="shared" si="80"/>
        <v>-</v>
      </c>
    </row>
    <row r="436" spans="1:16" ht="11.25" customHeight="1" x14ac:dyDescent="0.2">
      <c r="A436" s="52">
        <v>2016</v>
      </c>
      <c r="B436" s="3" t="str">
        <f t="shared" ref="B436:I443" si="81">B253</f>
        <v>-</v>
      </c>
      <c r="C436" s="3">
        <f t="shared" si="81"/>
        <v>9.5820997941378288</v>
      </c>
      <c r="D436" s="3">
        <f t="shared" si="81"/>
        <v>10.804362194315928</v>
      </c>
      <c r="E436" s="3" t="str">
        <f t="shared" si="81"/>
        <v>-</v>
      </c>
      <c r="F436" s="3" t="str">
        <f t="shared" si="81"/>
        <v>-</v>
      </c>
      <c r="G436" s="3" t="str">
        <f t="shared" si="81"/>
        <v>-</v>
      </c>
      <c r="H436" s="3" t="str">
        <f t="shared" si="81"/>
        <v>-</v>
      </c>
      <c r="I436" s="4">
        <f t="shared" si="81"/>
        <v>9.9</v>
      </c>
      <c r="K436" s="3" t="str">
        <f t="shared" ref="K436:P443" si="82">K253</f>
        <v>-</v>
      </c>
      <c r="L436" s="3" t="str">
        <f t="shared" si="82"/>
        <v>-</v>
      </c>
      <c r="M436" s="3" t="str">
        <f t="shared" si="82"/>
        <v>-</v>
      </c>
      <c r="N436" s="3" t="str">
        <f t="shared" si="82"/>
        <v>-</v>
      </c>
      <c r="O436" s="3" t="str">
        <f t="shared" si="82"/>
        <v>-</v>
      </c>
      <c r="P436" s="3" t="str">
        <f t="shared" si="82"/>
        <v>-</v>
      </c>
    </row>
    <row r="437" spans="1:16" ht="11.25" customHeight="1" x14ac:dyDescent="0.2">
      <c r="A437" s="52">
        <v>2017</v>
      </c>
      <c r="B437" s="3" t="str">
        <f t="shared" si="81"/>
        <v>-</v>
      </c>
      <c r="C437" s="3">
        <f t="shared" si="81"/>
        <v>10.543664996420901</v>
      </c>
      <c r="D437" s="3">
        <f t="shared" si="81"/>
        <v>12.81889420983892</v>
      </c>
      <c r="E437" s="3" t="str">
        <f t="shared" si="81"/>
        <v>-</v>
      </c>
      <c r="F437" s="3" t="str">
        <f t="shared" si="81"/>
        <v>-</v>
      </c>
      <c r="G437" s="3" t="str">
        <f t="shared" si="81"/>
        <v>-</v>
      </c>
      <c r="H437" s="3" t="str">
        <f t="shared" si="81"/>
        <v>-</v>
      </c>
      <c r="I437" s="4">
        <f t="shared" si="81"/>
        <v>11.800064107700937</v>
      </c>
      <c r="K437" s="3" t="str">
        <f t="shared" si="82"/>
        <v>-</v>
      </c>
      <c r="L437" s="3" t="str">
        <f t="shared" si="82"/>
        <v>-</v>
      </c>
      <c r="M437" s="3" t="str">
        <f t="shared" si="82"/>
        <v>-</v>
      </c>
      <c r="N437" s="3" t="str">
        <f t="shared" si="82"/>
        <v>-</v>
      </c>
      <c r="O437" s="3" t="str">
        <f t="shared" si="82"/>
        <v>-</v>
      </c>
      <c r="P437" s="3" t="str">
        <f t="shared" si="82"/>
        <v>-</v>
      </c>
    </row>
    <row r="438" spans="1:16" ht="11.25" customHeight="1" x14ac:dyDescent="0.2">
      <c r="A438" s="52">
        <v>2018</v>
      </c>
      <c r="B438" s="3" t="str">
        <f t="shared" si="81"/>
        <v>-</v>
      </c>
      <c r="C438" s="3">
        <f t="shared" si="81"/>
        <v>11.143013578624616</v>
      </c>
      <c r="D438" s="3">
        <f t="shared" si="81"/>
        <v>13.154990241604414</v>
      </c>
      <c r="E438" s="3" t="str">
        <f t="shared" si="81"/>
        <v>-</v>
      </c>
      <c r="F438" s="3" t="str">
        <f t="shared" si="81"/>
        <v>-</v>
      </c>
      <c r="G438" s="3" t="str">
        <f t="shared" si="81"/>
        <v>-</v>
      </c>
      <c r="H438" s="3" t="str">
        <f t="shared" si="81"/>
        <v>-</v>
      </c>
      <c r="I438" s="4">
        <f t="shared" si="81"/>
        <v>12.682059202059202</v>
      </c>
      <c r="K438" s="3" t="str">
        <f t="shared" si="82"/>
        <v>-</v>
      </c>
      <c r="L438" s="3" t="str">
        <f t="shared" si="82"/>
        <v>-</v>
      </c>
      <c r="M438" s="3" t="str">
        <f t="shared" si="82"/>
        <v>-</v>
      </c>
      <c r="N438" s="3" t="str">
        <f t="shared" si="82"/>
        <v>-</v>
      </c>
      <c r="O438" s="3" t="str">
        <f t="shared" si="82"/>
        <v>-</v>
      </c>
      <c r="P438" s="3" t="str">
        <f t="shared" si="82"/>
        <v>-</v>
      </c>
    </row>
    <row r="439" spans="1:16" ht="11.25" customHeight="1" x14ac:dyDescent="0.2">
      <c r="A439" s="52">
        <v>2019</v>
      </c>
      <c r="B439" s="3" t="str">
        <f t="shared" si="81"/>
        <v>-</v>
      </c>
      <c r="C439" s="3">
        <f t="shared" si="81"/>
        <v>9.1335457441966312</v>
      </c>
      <c r="D439" s="3">
        <f t="shared" si="81"/>
        <v>9.8661662611997869</v>
      </c>
      <c r="E439" s="3">
        <f t="shared" si="81"/>
        <v>10.945540308747855</v>
      </c>
      <c r="F439" s="3" t="str">
        <f t="shared" si="81"/>
        <v>-</v>
      </c>
      <c r="G439" s="3" t="str">
        <f t="shared" si="81"/>
        <v>-</v>
      </c>
      <c r="H439" s="3" t="str">
        <f t="shared" si="81"/>
        <v>-</v>
      </c>
      <c r="I439" s="4">
        <f t="shared" si="81"/>
        <v>9.5581722965730567</v>
      </c>
      <c r="K439" s="3" t="str">
        <f t="shared" si="82"/>
        <v>-</v>
      </c>
      <c r="L439" s="3" t="str">
        <f t="shared" si="82"/>
        <v>-</v>
      </c>
      <c r="M439" s="3" t="str">
        <f t="shared" si="82"/>
        <v>-</v>
      </c>
      <c r="N439" s="3" t="str">
        <f t="shared" si="82"/>
        <v>-</v>
      </c>
      <c r="O439" s="3" t="str">
        <f t="shared" si="82"/>
        <v>-</v>
      </c>
      <c r="P439" s="3" t="str">
        <f t="shared" si="82"/>
        <v>-</v>
      </c>
    </row>
    <row r="440" spans="1:16" ht="11.25" customHeight="1" x14ac:dyDescent="0.2">
      <c r="A440" s="52">
        <v>2020</v>
      </c>
      <c r="B440" s="3" t="str">
        <f t="shared" si="81"/>
        <v>-</v>
      </c>
      <c r="C440" s="3">
        <f t="shared" si="81"/>
        <v>12.231046931407942</v>
      </c>
      <c r="D440" s="3">
        <f t="shared" si="81"/>
        <v>12.336155576134409</v>
      </c>
      <c r="E440" s="3">
        <f t="shared" si="81"/>
        <v>13.277144064216307</v>
      </c>
      <c r="F440" s="3">
        <f t="shared" si="81"/>
        <v>12.632352941176471</v>
      </c>
      <c r="G440" s="3" t="str">
        <f t="shared" si="81"/>
        <v>-</v>
      </c>
      <c r="H440" s="3" t="str">
        <f t="shared" si="81"/>
        <v>-</v>
      </c>
      <c r="I440" s="4">
        <f t="shared" si="81"/>
        <v>12.343826547500827</v>
      </c>
      <c r="K440" s="3" t="str">
        <f t="shared" si="82"/>
        <v>-</v>
      </c>
      <c r="L440" s="3" t="str">
        <f t="shared" si="82"/>
        <v>-</v>
      </c>
      <c r="M440" s="3" t="str">
        <f t="shared" si="82"/>
        <v>-</v>
      </c>
      <c r="N440" s="3" t="str">
        <f t="shared" si="82"/>
        <v>-</v>
      </c>
      <c r="O440" s="3" t="str">
        <f t="shared" si="82"/>
        <v>-</v>
      </c>
      <c r="P440" s="3" t="str">
        <f t="shared" si="82"/>
        <v>-</v>
      </c>
    </row>
    <row r="441" spans="1:16" ht="11.25" customHeight="1" x14ac:dyDescent="0.2">
      <c r="A441" s="52">
        <v>2021</v>
      </c>
      <c r="B441" s="3" t="str">
        <f t="shared" si="81"/>
        <v>-</v>
      </c>
      <c r="C441" s="3">
        <f t="shared" si="81"/>
        <v>10.795083722599999</v>
      </c>
      <c r="D441" s="3">
        <f t="shared" si="81"/>
        <v>13.3285787715</v>
      </c>
      <c r="E441" s="3">
        <f t="shared" si="81"/>
        <v>14.581569343</v>
      </c>
      <c r="F441" s="3">
        <f t="shared" si="81"/>
        <v>13.421971496399999</v>
      </c>
      <c r="G441" s="3" t="str">
        <f t="shared" si="81"/>
        <v>-</v>
      </c>
      <c r="H441" s="3" t="str">
        <f t="shared" si="81"/>
        <v>-</v>
      </c>
      <c r="I441" s="4">
        <f t="shared" si="81"/>
        <v>11.120399909</v>
      </c>
      <c r="K441" s="3" t="str">
        <f t="shared" si="82"/>
        <v>-</v>
      </c>
      <c r="L441" s="3" t="str">
        <f t="shared" si="82"/>
        <v>-</v>
      </c>
      <c r="M441" s="3" t="str">
        <f t="shared" si="82"/>
        <v>-</v>
      </c>
      <c r="N441" s="3" t="str">
        <f t="shared" si="82"/>
        <v>-</v>
      </c>
      <c r="O441" s="3" t="str">
        <f t="shared" si="82"/>
        <v>-</v>
      </c>
      <c r="P441" s="3" t="str">
        <f t="shared" si="82"/>
        <v>-</v>
      </c>
    </row>
    <row r="442" spans="1:16" ht="11.25" customHeight="1" x14ac:dyDescent="0.2">
      <c r="A442" s="52">
        <v>2022</v>
      </c>
      <c r="B442" s="3" t="str">
        <f t="shared" si="81"/>
        <v>-</v>
      </c>
      <c r="C442" s="3">
        <f t="shared" si="81"/>
        <v>10.349645298900001</v>
      </c>
      <c r="D442" s="3">
        <f t="shared" si="81"/>
        <v>10.6889268492</v>
      </c>
      <c r="E442" s="3">
        <f t="shared" si="81"/>
        <v>12.5466982922</v>
      </c>
      <c r="F442" s="3">
        <f t="shared" si="81"/>
        <v>12.8871273712</v>
      </c>
      <c r="G442" s="3" t="str">
        <f t="shared" si="81"/>
        <v>-</v>
      </c>
      <c r="H442" s="3" t="str">
        <f t="shared" si="81"/>
        <v>-</v>
      </c>
      <c r="I442" s="4">
        <f t="shared" si="81"/>
        <v>10.59457095</v>
      </c>
      <c r="K442" s="3" t="str">
        <f t="shared" si="82"/>
        <v>-</v>
      </c>
      <c r="L442" s="3" t="str">
        <f t="shared" si="82"/>
        <v>-</v>
      </c>
      <c r="M442" s="3" t="str">
        <f t="shared" si="82"/>
        <v>-</v>
      </c>
      <c r="N442" s="3" t="str">
        <f t="shared" si="82"/>
        <v>-</v>
      </c>
      <c r="O442" s="3" t="str">
        <f t="shared" si="82"/>
        <v>-</v>
      </c>
      <c r="P442" s="3" t="str">
        <f t="shared" si="82"/>
        <v>-</v>
      </c>
    </row>
    <row r="443" spans="1:16" ht="11.25" customHeight="1" x14ac:dyDescent="0.2">
      <c r="A443" s="52">
        <v>2023</v>
      </c>
      <c r="B443" s="3" t="str">
        <f t="shared" si="81"/>
        <v>-</v>
      </c>
      <c r="C443" s="3" t="str">
        <f t="shared" si="81"/>
        <v>-</v>
      </c>
      <c r="D443" s="3" t="str">
        <f t="shared" si="81"/>
        <v>-</v>
      </c>
      <c r="E443" s="3" t="str">
        <f t="shared" si="81"/>
        <v>-</v>
      </c>
      <c r="F443" s="3" t="str">
        <f t="shared" si="81"/>
        <v>-</v>
      </c>
      <c r="G443" s="3" t="str">
        <f t="shared" si="81"/>
        <v>-</v>
      </c>
      <c r="H443" s="3" t="str">
        <f t="shared" si="81"/>
        <v>-</v>
      </c>
      <c r="I443" s="4" t="str">
        <f t="shared" si="81"/>
        <v>-</v>
      </c>
      <c r="K443" s="3" t="str">
        <f t="shared" si="82"/>
        <v>-</v>
      </c>
      <c r="L443" s="3" t="str">
        <f t="shared" si="82"/>
        <v>-</v>
      </c>
      <c r="M443" s="3" t="str">
        <f t="shared" si="82"/>
        <v>-</v>
      </c>
      <c r="N443" s="3" t="str">
        <f t="shared" si="82"/>
        <v>-</v>
      </c>
      <c r="O443" s="3" t="str">
        <f t="shared" si="82"/>
        <v>-</v>
      </c>
      <c r="P443" s="3" t="str">
        <f t="shared" si="82"/>
        <v>-</v>
      </c>
    </row>
    <row r="444" spans="1:16" ht="11.25" customHeight="1" x14ac:dyDescent="0.2">
      <c r="A444" s="52">
        <v>2024</v>
      </c>
      <c r="B444" s="3" t="str">
        <f t="shared" ref="B444:I445" si="83">B261</f>
        <v>-</v>
      </c>
      <c r="C444" s="3" t="str">
        <f t="shared" si="83"/>
        <v>-</v>
      </c>
      <c r="D444" s="3" t="str">
        <f t="shared" si="83"/>
        <v>-</v>
      </c>
      <c r="E444" s="3" t="str">
        <f t="shared" si="83"/>
        <v>-</v>
      </c>
      <c r="F444" s="3" t="str">
        <f t="shared" si="83"/>
        <v>-</v>
      </c>
      <c r="G444" s="3" t="str">
        <f t="shared" si="83"/>
        <v>-</v>
      </c>
      <c r="H444" s="3" t="str">
        <f t="shared" si="83"/>
        <v>-</v>
      </c>
      <c r="I444" s="4" t="str">
        <f t="shared" si="83"/>
        <v>-</v>
      </c>
      <c r="K444" s="3" t="str">
        <f t="shared" ref="K444:P445" si="84">K261</f>
        <v>-</v>
      </c>
      <c r="L444" s="3" t="str">
        <f t="shared" si="84"/>
        <v>-</v>
      </c>
      <c r="M444" s="3" t="str">
        <f t="shared" si="84"/>
        <v>-</v>
      </c>
      <c r="N444" s="3" t="str">
        <f t="shared" si="84"/>
        <v>-</v>
      </c>
      <c r="O444" s="3" t="str">
        <f t="shared" si="84"/>
        <v>-</v>
      </c>
      <c r="P444" s="3" t="str">
        <f t="shared" si="84"/>
        <v>-</v>
      </c>
    </row>
    <row r="445" spans="1:16" ht="11.25" customHeight="1" x14ac:dyDescent="0.2">
      <c r="A445" s="52">
        <v>2025</v>
      </c>
      <c r="B445" s="3" t="str">
        <f t="shared" si="83"/>
        <v>-</v>
      </c>
      <c r="C445" s="3" t="str">
        <f t="shared" si="83"/>
        <v>-</v>
      </c>
      <c r="D445" s="3" t="str">
        <f t="shared" si="83"/>
        <v>-</v>
      </c>
      <c r="E445" s="3" t="str">
        <f t="shared" si="83"/>
        <v>-</v>
      </c>
      <c r="F445" s="3" t="str">
        <f t="shared" si="83"/>
        <v>-</v>
      </c>
      <c r="G445" s="3" t="str">
        <f t="shared" si="83"/>
        <v>-</v>
      </c>
      <c r="H445" s="3" t="str">
        <f t="shared" si="83"/>
        <v>-</v>
      </c>
      <c r="I445" s="4" t="str">
        <f t="shared" si="83"/>
        <v>-</v>
      </c>
      <c r="K445" s="3" t="str">
        <f t="shared" si="84"/>
        <v>-</v>
      </c>
      <c r="L445" s="3" t="str">
        <f t="shared" si="84"/>
        <v>-</v>
      </c>
      <c r="M445" s="3" t="str">
        <f t="shared" si="84"/>
        <v>-</v>
      </c>
      <c r="N445" s="3" t="str">
        <f t="shared" si="84"/>
        <v>-</v>
      </c>
      <c r="O445" s="3" t="str">
        <f t="shared" si="84"/>
        <v>-</v>
      </c>
      <c r="P445" s="3" t="str">
        <f t="shared" si="84"/>
        <v>-</v>
      </c>
    </row>
    <row r="446" spans="1:16" ht="2.25" customHeight="1" x14ac:dyDescent="0.2">
      <c r="I446" s="186"/>
    </row>
    <row r="447" spans="1:16" ht="11.25" customHeight="1" x14ac:dyDescent="0.2">
      <c r="A447" s="188" t="s">
        <v>234</v>
      </c>
      <c r="I447" s="186"/>
    </row>
    <row r="448" spans="1:16" ht="11.25" customHeight="1" x14ac:dyDescent="0.2">
      <c r="A448" s="52" t="s">
        <v>14</v>
      </c>
      <c r="B448" s="3">
        <f t="shared" ref="B448:I448" si="85">IF(SUM(B270:B274)&gt;0,AVERAGE(B270:B274),"-")</f>
        <v>7.0785917069795277</v>
      </c>
      <c r="C448" s="3">
        <f t="shared" si="85"/>
        <v>8.4950595351373224</v>
      </c>
      <c r="D448" s="3">
        <f t="shared" si="85"/>
        <v>9.6669857029187511</v>
      </c>
      <c r="E448" s="3">
        <f t="shared" si="85"/>
        <v>9.9996825673126537</v>
      </c>
      <c r="F448" s="3">
        <f t="shared" si="85"/>
        <v>10.153520667395451</v>
      </c>
      <c r="G448" s="3">
        <f t="shared" si="85"/>
        <v>9.9959226606460714</v>
      </c>
      <c r="H448" s="3" t="str">
        <f t="shared" si="85"/>
        <v>-</v>
      </c>
      <c r="I448" s="186">
        <f t="shared" si="85"/>
        <v>9.5045748574543207</v>
      </c>
      <c r="K448" s="3">
        <f t="shared" ref="K448:P448" si="86">IF(SUM(K270:K274)&gt;0,AVERAGE(K270:K274),"-")</f>
        <v>5.245890851702895</v>
      </c>
      <c r="L448" s="3">
        <f t="shared" si="86"/>
        <v>5.6205263485698911</v>
      </c>
      <c r="M448" s="3">
        <f t="shared" si="86"/>
        <v>6.3200965993330138</v>
      </c>
      <c r="N448" s="3">
        <f t="shared" si="86"/>
        <v>6.5675761188318615</v>
      </c>
      <c r="O448" s="3">
        <f t="shared" si="86"/>
        <v>6.9732904013293933</v>
      </c>
      <c r="P448" s="3">
        <f t="shared" si="86"/>
        <v>6.1787413374562208</v>
      </c>
    </row>
    <row r="449" spans="1:16" ht="11.25" customHeight="1" x14ac:dyDescent="0.2">
      <c r="A449" s="52" t="s">
        <v>15</v>
      </c>
      <c r="B449" s="3" t="str">
        <f t="shared" ref="B449:I449" si="87">IF(SUM(B275:B279)&gt;0,AVERAGE(B275:B279),"-")</f>
        <v>-</v>
      </c>
      <c r="C449" s="3">
        <f t="shared" si="87"/>
        <v>9.4625342837342554</v>
      </c>
      <c r="D449" s="3">
        <f t="shared" si="87"/>
        <v>10.16794162536122</v>
      </c>
      <c r="E449" s="3">
        <f t="shared" si="87"/>
        <v>10.345453364207147</v>
      </c>
      <c r="F449" s="3">
        <f t="shared" si="87"/>
        <v>11.132723160806425</v>
      </c>
      <c r="G449" s="3">
        <f t="shared" si="87"/>
        <v>10.825338627034345</v>
      </c>
      <c r="H449" s="3">
        <f t="shared" si="87"/>
        <v>9.5500000000000007</v>
      </c>
      <c r="I449" s="186">
        <f t="shared" si="87"/>
        <v>10.062775170220579</v>
      </c>
      <c r="K449" s="3" t="str">
        <f t="shared" ref="K449:P449" si="88">IF(SUM(K275:K279)&gt;0,AVERAGE(K275:K279),"-")</f>
        <v>-</v>
      </c>
      <c r="L449" s="3">
        <f t="shared" si="88"/>
        <v>5.2311890477469181</v>
      </c>
      <c r="M449" s="3">
        <f t="shared" si="88"/>
        <v>5.8906634400673958</v>
      </c>
      <c r="N449" s="3">
        <f t="shared" si="88"/>
        <v>6.466161082452226</v>
      </c>
      <c r="O449" s="3">
        <f t="shared" si="88"/>
        <v>6.0401706653080849</v>
      </c>
      <c r="P449" s="3">
        <f t="shared" si="88"/>
        <v>5.615205609468199</v>
      </c>
    </row>
    <row r="450" spans="1:16" ht="11.25" customHeight="1" x14ac:dyDescent="0.2">
      <c r="A450" s="52" t="s">
        <v>169</v>
      </c>
      <c r="B450" s="3" t="str">
        <f t="shared" ref="B450:I450" si="89">IF(SUM(B280:B284)&gt;0,AVERAGE(B280:B284),"-")</f>
        <v>-</v>
      </c>
      <c r="C450" s="3">
        <f t="shared" si="89"/>
        <v>8.9599999999999991</v>
      </c>
      <c r="D450" s="3">
        <f t="shared" si="89"/>
        <v>9.9400000000000013</v>
      </c>
      <c r="E450" s="3">
        <f t="shared" si="89"/>
        <v>10.52</v>
      </c>
      <c r="F450" s="3">
        <f t="shared" si="89"/>
        <v>11.14</v>
      </c>
      <c r="G450" s="3">
        <f t="shared" si="89"/>
        <v>11.2</v>
      </c>
      <c r="H450" s="3">
        <f t="shared" si="89"/>
        <v>17.7</v>
      </c>
      <c r="I450" s="186">
        <f t="shared" si="89"/>
        <v>10.080000000000002</v>
      </c>
      <c r="K450" s="3" t="str">
        <f t="shared" ref="K450:P450" si="90">IF(SUM(K280:K284)&gt;0,AVERAGE(K280:K284),"-")</f>
        <v>-</v>
      </c>
      <c r="L450" s="3">
        <f t="shared" si="90"/>
        <v>4.8</v>
      </c>
      <c r="M450" s="3">
        <f t="shared" si="90"/>
        <v>5.5500000000000007</v>
      </c>
      <c r="N450" s="3">
        <f t="shared" si="90"/>
        <v>5.6</v>
      </c>
      <c r="O450" s="3">
        <f t="shared" si="90"/>
        <v>6.2</v>
      </c>
      <c r="P450" s="3">
        <f t="shared" si="90"/>
        <v>5.05</v>
      </c>
    </row>
    <row r="451" spans="1:16" ht="11.25" customHeight="1" x14ac:dyDescent="0.2">
      <c r="A451" s="52" t="s">
        <v>185</v>
      </c>
      <c r="B451" s="3">
        <f t="shared" ref="B451:I451" si="91">IF(SUM(B285:B289)&gt;0,AVERAGE(B285:B289),"-")</f>
        <v>10.25</v>
      </c>
      <c r="C451" s="3">
        <f t="shared" si="91"/>
        <v>9.98</v>
      </c>
      <c r="D451" s="3">
        <f t="shared" si="91"/>
        <v>10.360000000000001</v>
      </c>
      <c r="E451" s="3">
        <f t="shared" si="91"/>
        <v>11.52</v>
      </c>
      <c r="F451" s="3">
        <f t="shared" si="91"/>
        <v>12.3</v>
      </c>
      <c r="G451" s="3">
        <f t="shared" si="91"/>
        <v>12.080000000000002</v>
      </c>
      <c r="H451" s="3" t="str">
        <f t="shared" si="91"/>
        <v>-</v>
      </c>
      <c r="I451" s="186">
        <f t="shared" si="91"/>
        <v>10.720000000000002</v>
      </c>
      <c r="K451" s="3" t="str">
        <f t="shared" ref="K451:P451" si="92">IF(SUM(K285:K289)&gt;0,AVERAGE(K285:K289),"-")</f>
        <v>-</v>
      </c>
      <c r="L451" s="3" t="str">
        <f t="shared" si="92"/>
        <v>-</v>
      </c>
      <c r="M451" s="3" t="str">
        <f t="shared" si="92"/>
        <v>-</v>
      </c>
      <c r="N451" s="3" t="str">
        <f t="shared" si="92"/>
        <v>-</v>
      </c>
      <c r="O451" s="3" t="str">
        <f t="shared" si="92"/>
        <v>-</v>
      </c>
      <c r="P451" s="3" t="str">
        <f t="shared" si="92"/>
        <v>-</v>
      </c>
    </row>
    <row r="452" spans="1:16" ht="11.25" customHeight="1" x14ac:dyDescent="0.2">
      <c r="A452" s="52" t="s">
        <v>209</v>
      </c>
      <c r="B452" s="3">
        <f t="shared" ref="B452:I452" si="93">IF(SUM(B290:B294)&gt;0,AVERAGE(B290:B294),"-")</f>
        <v>11.05</v>
      </c>
      <c r="C452" s="3">
        <f t="shared" si="93"/>
        <v>12.062293930128163</v>
      </c>
      <c r="D452" s="3">
        <f t="shared" si="93"/>
        <v>13.123955208958208</v>
      </c>
      <c r="E452" s="3">
        <f t="shared" si="93"/>
        <v>12.709223600708935</v>
      </c>
      <c r="F452" s="3">
        <f t="shared" si="93"/>
        <v>13.367392569765451</v>
      </c>
      <c r="G452" s="3">
        <f t="shared" si="93"/>
        <v>12.966409876784905</v>
      </c>
      <c r="H452" s="3">
        <f t="shared" si="93"/>
        <v>13.775314533622559</v>
      </c>
      <c r="I452" s="186">
        <f t="shared" si="93"/>
        <v>12.7</v>
      </c>
      <c r="J452" s="3"/>
      <c r="K452" s="3" t="str">
        <f t="shared" ref="K452:P452" si="94">IF(SUM(K290:K294)&gt;0,AVERAGE(K290:K294),"-")</f>
        <v>-</v>
      </c>
      <c r="L452" s="3" t="str">
        <f t="shared" si="94"/>
        <v>-</v>
      </c>
      <c r="M452" s="3" t="str">
        <f t="shared" si="94"/>
        <v>-</v>
      </c>
      <c r="N452" s="3" t="str">
        <f t="shared" si="94"/>
        <v>-</v>
      </c>
      <c r="O452" s="3" t="str">
        <f t="shared" si="94"/>
        <v>-</v>
      </c>
      <c r="P452" s="3" t="str">
        <f t="shared" si="94"/>
        <v>-</v>
      </c>
    </row>
    <row r="453" spans="1:16" ht="11.25" customHeight="1" x14ac:dyDescent="0.2">
      <c r="A453" s="52" t="s">
        <v>243</v>
      </c>
      <c r="B453" s="3">
        <f t="shared" ref="B453:I453" si="95">IF(SUM(B295:B299)&gt;0,AVERAGE(B295:B299),"-")</f>
        <v>12.52807486631016</v>
      </c>
      <c r="C453" s="3">
        <f t="shared" si="95"/>
        <v>12.286099848959582</v>
      </c>
      <c r="D453" s="3">
        <f t="shared" si="95"/>
        <v>12.886467965112466</v>
      </c>
      <c r="E453" s="3">
        <f t="shared" si="95"/>
        <v>14.572217568763529</v>
      </c>
      <c r="F453" s="3">
        <f t="shared" si="95"/>
        <v>14.748237718821713</v>
      </c>
      <c r="G453" s="3">
        <f t="shared" si="95"/>
        <v>15.013476992119594</v>
      </c>
      <c r="H453" s="3">
        <f t="shared" si="95"/>
        <v>18.481788500678427</v>
      </c>
      <c r="I453" s="186">
        <f t="shared" si="95"/>
        <v>14.494529076698901</v>
      </c>
      <c r="J453" s="3"/>
      <c r="K453" s="3" t="str">
        <f t="shared" ref="K453:P453" si="96">IF(SUM(K295:K299)&gt;0,AVERAGE(K295:K299),"-")</f>
        <v>-</v>
      </c>
      <c r="L453" s="3" t="str">
        <f t="shared" si="96"/>
        <v>-</v>
      </c>
      <c r="M453" s="3" t="str">
        <f t="shared" si="96"/>
        <v>-</v>
      </c>
      <c r="N453" s="3" t="str">
        <f t="shared" si="96"/>
        <v>-</v>
      </c>
      <c r="O453" s="3" t="str">
        <f t="shared" si="96"/>
        <v>-</v>
      </c>
      <c r="P453" s="3" t="str">
        <f t="shared" si="96"/>
        <v>-</v>
      </c>
    </row>
    <row r="454" spans="1:16" ht="11.25" customHeight="1" x14ac:dyDescent="0.2">
      <c r="A454" s="52" t="s">
        <v>279</v>
      </c>
      <c r="B454" s="3" t="str">
        <f>IF(SUM(B300:B304)&gt;0,AVERAGE(B300:B304),"-")</f>
        <v>-</v>
      </c>
      <c r="C454" s="3">
        <f t="shared" ref="C454:P454" si="97">IF(SUM(C300:C304)&gt;0,AVERAGE(C300:C304),"-")</f>
        <v>11.429959440688005</v>
      </c>
      <c r="D454" s="3">
        <f t="shared" si="97"/>
        <v>12.648740619114651</v>
      </c>
      <c r="E454" s="3">
        <f t="shared" si="97"/>
        <v>12.866827328110436</v>
      </c>
      <c r="F454" s="3">
        <f t="shared" si="97"/>
        <v>13.636907686999814</v>
      </c>
      <c r="G454" s="3">
        <f t="shared" si="97"/>
        <v>12.530538674947936</v>
      </c>
      <c r="H454" s="3">
        <f t="shared" si="97"/>
        <v>13.398757884358798</v>
      </c>
      <c r="I454" s="186">
        <f t="shared" si="97"/>
        <v>12.542437187322367</v>
      </c>
      <c r="J454" s="3"/>
      <c r="K454" s="3" t="str">
        <f t="shared" si="97"/>
        <v>-</v>
      </c>
      <c r="L454" s="3" t="str">
        <f t="shared" si="97"/>
        <v>-</v>
      </c>
      <c r="M454" s="3" t="str">
        <f t="shared" si="97"/>
        <v>-</v>
      </c>
      <c r="N454" s="3" t="str">
        <f t="shared" si="97"/>
        <v>-</v>
      </c>
      <c r="O454" s="3" t="str">
        <f t="shared" si="97"/>
        <v>-</v>
      </c>
      <c r="P454" s="3" t="str">
        <f t="shared" si="97"/>
        <v>-</v>
      </c>
    </row>
    <row r="455" spans="1:16" ht="11.25" customHeight="1" x14ac:dyDescent="0.2">
      <c r="A455" s="52">
        <v>2016</v>
      </c>
      <c r="B455" s="3" t="str">
        <f t="shared" ref="B455:I458" si="98">B305</f>
        <v>-</v>
      </c>
      <c r="C455" s="3">
        <f t="shared" si="98"/>
        <v>9.5975910825166455</v>
      </c>
      <c r="D455" s="3">
        <f t="shared" si="98"/>
        <v>10.552278820375335</v>
      </c>
      <c r="E455" s="3" t="str">
        <f t="shared" si="98"/>
        <v>-</v>
      </c>
      <c r="F455" s="3">
        <f t="shared" si="98"/>
        <v>12.465473982764264</v>
      </c>
      <c r="G455" s="3">
        <f t="shared" si="98"/>
        <v>11.559416921939368</v>
      </c>
      <c r="H455" s="3">
        <f t="shared" si="98"/>
        <v>12.504244482173174</v>
      </c>
      <c r="I455" s="4">
        <f t="shared" si="98"/>
        <v>11.150258222343028</v>
      </c>
      <c r="J455" s="3"/>
      <c r="K455" s="3" t="str">
        <f t="shared" ref="K455:P458" si="99">K305</f>
        <v>-</v>
      </c>
      <c r="L455" s="3" t="str">
        <f t="shared" si="99"/>
        <v>-</v>
      </c>
      <c r="M455" s="3" t="str">
        <f t="shared" si="99"/>
        <v>-</v>
      </c>
      <c r="N455" s="3" t="str">
        <f t="shared" si="99"/>
        <v>-</v>
      </c>
      <c r="O455" s="3" t="str">
        <f t="shared" si="99"/>
        <v>-</v>
      </c>
      <c r="P455" s="3" t="str">
        <f t="shared" si="99"/>
        <v>-</v>
      </c>
    </row>
    <row r="456" spans="1:16" ht="11.25" customHeight="1" x14ac:dyDescent="0.2">
      <c r="A456" s="52">
        <v>2017</v>
      </c>
      <c r="B456" s="3" t="str">
        <f t="shared" si="98"/>
        <v>-</v>
      </c>
      <c r="C456" s="3">
        <f t="shared" si="98"/>
        <v>10.543664996420901</v>
      </c>
      <c r="D456" s="3">
        <f t="shared" si="98"/>
        <v>12.81889420983892</v>
      </c>
      <c r="E456" s="3" t="str">
        <f t="shared" si="98"/>
        <v>-</v>
      </c>
      <c r="F456" s="3">
        <f t="shared" si="98"/>
        <v>11.752890488656195</v>
      </c>
      <c r="G456" s="3">
        <f t="shared" si="98"/>
        <v>11.599491790461299</v>
      </c>
      <c r="H456" s="3">
        <f t="shared" si="98"/>
        <v>12.458952306489445</v>
      </c>
      <c r="I456" s="4">
        <f t="shared" si="98"/>
        <v>11.751051363228276</v>
      </c>
      <c r="J456" s="3"/>
      <c r="K456" s="3" t="str">
        <f t="shared" si="99"/>
        <v>-</v>
      </c>
      <c r="L456" s="3" t="str">
        <f t="shared" si="99"/>
        <v>-</v>
      </c>
      <c r="M456" s="3" t="str">
        <f t="shared" si="99"/>
        <v>-</v>
      </c>
      <c r="N456" s="3" t="str">
        <f t="shared" si="99"/>
        <v>-</v>
      </c>
      <c r="O456" s="3" t="str">
        <f t="shared" si="99"/>
        <v>-</v>
      </c>
      <c r="P456" s="3" t="str">
        <f t="shared" si="99"/>
        <v>-</v>
      </c>
    </row>
    <row r="457" spans="1:16" ht="11.25" customHeight="1" x14ac:dyDescent="0.2">
      <c r="A457" s="52">
        <v>2018</v>
      </c>
      <c r="B457" s="3" t="str">
        <f t="shared" si="98"/>
        <v>-</v>
      </c>
      <c r="C457" s="3">
        <f t="shared" si="98"/>
        <v>10.516990732327821</v>
      </c>
      <c r="D457" s="3">
        <f t="shared" si="98"/>
        <v>12.57856483617905</v>
      </c>
      <c r="E457" s="3">
        <f t="shared" si="98"/>
        <v>12.191740412979351</v>
      </c>
      <c r="F457" s="3">
        <f t="shared" si="98"/>
        <v>11.434919145249783</v>
      </c>
      <c r="G457" s="3">
        <f t="shared" si="98"/>
        <v>12.002288120080541</v>
      </c>
      <c r="H457" s="3">
        <f t="shared" si="98"/>
        <v>12.096011816838995</v>
      </c>
      <c r="I457" s="4">
        <f t="shared" si="98"/>
        <v>11.863471740461131</v>
      </c>
      <c r="J457" s="3"/>
      <c r="K457" s="3" t="str">
        <f t="shared" si="99"/>
        <v>-</v>
      </c>
      <c r="L457" s="3" t="str">
        <f t="shared" si="99"/>
        <v>-</v>
      </c>
      <c r="M457" s="3" t="str">
        <f t="shared" si="99"/>
        <v>-</v>
      </c>
      <c r="N457" s="3" t="str">
        <f t="shared" si="99"/>
        <v>-</v>
      </c>
      <c r="O457" s="3" t="str">
        <f t="shared" si="99"/>
        <v>-</v>
      </c>
      <c r="P457" s="3" t="str">
        <f t="shared" si="99"/>
        <v>-</v>
      </c>
    </row>
    <row r="458" spans="1:16" ht="11.25" customHeight="1" x14ac:dyDescent="0.2">
      <c r="A458" s="52">
        <v>2019</v>
      </c>
      <c r="B458" s="3" t="str">
        <f t="shared" si="98"/>
        <v>-</v>
      </c>
      <c r="C458" s="3">
        <f t="shared" si="98"/>
        <v>8.9623103899945065</v>
      </c>
      <c r="D458" s="3">
        <f t="shared" si="98"/>
        <v>9.0882277821480741</v>
      </c>
      <c r="E458" s="3">
        <f t="shared" si="98"/>
        <v>10.296745455481744</v>
      </c>
      <c r="F458" s="3">
        <f t="shared" si="98"/>
        <v>10.403467740517348</v>
      </c>
      <c r="G458" s="3">
        <f t="shared" si="98"/>
        <v>12.50614854894245</v>
      </c>
      <c r="H458" s="3">
        <f t="shared" si="98"/>
        <v>12.760299625468164</v>
      </c>
      <c r="I458" s="4">
        <f t="shared" si="98"/>
        <v>9.5912946749223718</v>
      </c>
      <c r="J458" s="3"/>
      <c r="K458" s="3" t="str">
        <f t="shared" si="99"/>
        <v>-</v>
      </c>
      <c r="L458" s="3" t="str">
        <f t="shared" si="99"/>
        <v>-</v>
      </c>
      <c r="M458" s="3" t="str">
        <f t="shared" si="99"/>
        <v>-</v>
      </c>
      <c r="N458" s="3" t="str">
        <f t="shared" si="99"/>
        <v>-</v>
      </c>
      <c r="O458" s="3" t="str">
        <f t="shared" si="99"/>
        <v>-</v>
      </c>
      <c r="P458" s="3" t="str">
        <f t="shared" si="99"/>
        <v>-</v>
      </c>
    </row>
    <row r="459" spans="1:16" ht="11.25" customHeight="1" x14ac:dyDescent="0.2">
      <c r="A459" s="52">
        <v>2020</v>
      </c>
      <c r="B459" s="3" t="str">
        <f>B309</f>
        <v>-</v>
      </c>
      <c r="C459" s="3">
        <f t="shared" ref="C459:P459" si="100">C309</f>
        <v>11.553296838479518</v>
      </c>
      <c r="D459" s="3">
        <f t="shared" si="100"/>
        <v>10.632235012282518</v>
      </c>
      <c r="E459" s="3">
        <f t="shared" si="100"/>
        <v>10.122250209907641</v>
      </c>
      <c r="F459" s="3">
        <f t="shared" si="100"/>
        <v>12.09324496558756</v>
      </c>
      <c r="G459" s="3">
        <f t="shared" si="100"/>
        <v>11.248347497639282</v>
      </c>
      <c r="H459" s="3">
        <f t="shared" si="100"/>
        <v>13.380287474332649</v>
      </c>
      <c r="I459" s="4">
        <f t="shared" si="100"/>
        <v>10.840961754780652</v>
      </c>
      <c r="J459" s="3"/>
      <c r="K459" s="3" t="str">
        <f t="shared" si="100"/>
        <v>-</v>
      </c>
      <c r="L459" s="3" t="str">
        <f t="shared" si="100"/>
        <v>-</v>
      </c>
      <c r="M459" s="3" t="str">
        <f t="shared" si="100"/>
        <v>-</v>
      </c>
      <c r="N459" s="3" t="str">
        <f t="shared" si="100"/>
        <v>-</v>
      </c>
      <c r="O459" s="3" t="str">
        <f t="shared" si="100"/>
        <v>-</v>
      </c>
      <c r="P459" s="3" t="str">
        <f t="shared" si="100"/>
        <v>-</v>
      </c>
    </row>
    <row r="460" spans="1:16" ht="11.25" customHeight="1" x14ac:dyDescent="0.2">
      <c r="A460" s="52">
        <v>2021</v>
      </c>
      <c r="B460" s="3" t="str">
        <f t="shared" ref="B460:P460" si="101">B310</f>
        <v>-</v>
      </c>
      <c r="C460" s="3">
        <f t="shared" si="101"/>
        <v>10.795083722599999</v>
      </c>
      <c r="D460" s="3">
        <f t="shared" si="101"/>
        <v>11.2338851452</v>
      </c>
      <c r="E460" s="3">
        <f t="shared" si="101"/>
        <v>11.6512729575</v>
      </c>
      <c r="F460" s="3">
        <f t="shared" si="101"/>
        <v>11.7966568324</v>
      </c>
      <c r="G460" s="3">
        <f t="shared" si="101"/>
        <v>12.6510242159</v>
      </c>
      <c r="H460" s="3">
        <f t="shared" si="101"/>
        <v>14.501538461499999</v>
      </c>
      <c r="I460" s="4">
        <f t="shared" si="101"/>
        <v>11.3881747548</v>
      </c>
      <c r="J460" s="3"/>
      <c r="K460" s="3" t="str">
        <f t="shared" si="101"/>
        <v>-</v>
      </c>
      <c r="L460" s="3" t="str">
        <f t="shared" si="101"/>
        <v>-</v>
      </c>
      <c r="M460" s="3" t="str">
        <f t="shared" si="101"/>
        <v>-</v>
      </c>
      <c r="N460" s="3" t="str">
        <f t="shared" si="101"/>
        <v>-</v>
      </c>
      <c r="O460" s="3" t="str">
        <f t="shared" si="101"/>
        <v>-</v>
      </c>
      <c r="P460" s="3" t="str">
        <f t="shared" si="101"/>
        <v>-</v>
      </c>
    </row>
    <row r="461" spans="1:16" ht="11.25" customHeight="1" x14ac:dyDescent="0.2">
      <c r="A461" s="52">
        <v>2022</v>
      </c>
      <c r="B461" s="3" t="str">
        <f t="shared" ref="B461:P461" si="102">B311</f>
        <v>-</v>
      </c>
      <c r="C461" s="3">
        <f t="shared" si="102"/>
        <v>10.349645298900001</v>
      </c>
      <c r="D461" s="3">
        <f t="shared" si="102"/>
        <v>10.6889268492</v>
      </c>
      <c r="E461" s="3">
        <f t="shared" si="102"/>
        <v>10.592359202700001</v>
      </c>
      <c r="F461" s="3">
        <f t="shared" si="102"/>
        <v>11.4669185583</v>
      </c>
      <c r="G461" s="3">
        <f t="shared" si="102"/>
        <v>13.8002437492</v>
      </c>
      <c r="H461" s="3">
        <f t="shared" si="102"/>
        <v>14.2262893081</v>
      </c>
      <c r="I461" s="4">
        <f t="shared" si="102"/>
        <v>10.827493583800001</v>
      </c>
      <c r="J461" s="3"/>
      <c r="K461" s="3" t="str">
        <f t="shared" si="102"/>
        <v>-</v>
      </c>
      <c r="L461" s="3" t="str">
        <f t="shared" si="102"/>
        <v>-</v>
      </c>
      <c r="M461" s="3" t="str">
        <f t="shared" si="102"/>
        <v>-</v>
      </c>
      <c r="N461" s="3" t="str">
        <f t="shared" si="102"/>
        <v>-</v>
      </c>
      <c r="O461" s="3" t="str">
        <f t="shared" si="102"/>
        <v>-</v>
      </c>
      <c r="P461" s="3" t="str">
        <f t="shared" si="102"/>
        <v>-</v>
      </c>
    </row>
    <row r="462" spans="1:16" ht="11.25" customHeight="1" x14ac:dyDescent="0.2">
      <c r="A462" s="52">
        <v>2023</v>
      </c>
      <c r="B462" s="3" t="str">
        <f t="shared" ref="B462:I462" si="103">B312</f>
        <v>-</v>
      </c>
      <c r="C462" s="3" t="str">
        <f t="shared" si="103"/>
        <v>-</v>
      </c>
      <c r="D462" s="3" t="str">
        <f t="shared" si="103"/>
        <v>-</v>
      </c>
      <c r="E462" s="3" t="str">
        <f t="shared" si="103"/>
        <v>-</v>
      </c>
      <c r="F462" s="3" t="str">
        <f t="shared" si="103"/>
        <v>-</v>
      </c>
      <c r="G462" s="3" t="str">
        <f t="shared" si="103"/>
        <v>-</v>
      </c>
      <c r="H462" s="3" t="str">
        <f t="shared" si="103"/>
        <v>-</v>
      </c>
      <c r="I462" s="3" t="str">
        <f t="shared" si="103"/>
        <v>-</v>
      </c>
      <c r="J462" s="3"/>
      <c r="K462" s="3" t="str">
        <f t="shared" ref="K462:P462" si="104">K312</f>
        <v>-</v>
      </c>
      <c r="L462" s="3" t="str">
        <f t="shared" si="104"/>
        <v>-</v>
      </c>
      <c r="M462" s="3" t="str">
        <f t="shared" si="104"/>
        <v>-</v>
      </c>
      <c r="N462" s="3" t="str">
        <f t="shared" si="104"/>
        <v>-</v>
      </c>
      <c r="O462" s="3" t="str">
        <f t="shared" si="104"/>
        <v>-</v>
      </c>
      <c r="P462" s="3" t="str">
        <f t="shared" si="104"/>
        <v>-</v>
      </c>
    </row>
    <row r="463" spans="1:16" ht="11.25" customHeight="1" x14ac:dyDescent="0.2">
      <c r="A463" s="52">
        <v>2024</v>
      </c>
      <c r="B463" s="3" t="str">
        <f t="shared" ref="B463:P464" si="105">B313</f>
        <v>-</v>
      </c>
      <c r="C463" s="3" t="str">
        <f t="shared" si="105"/>
        <v>-</v>
      </c>
      <c r="D463" s="3" t="str">
        <f t="shared" si="105"/>
        <v>-</v>
      </c>
      <c r="E463" s="3" t="str">
        <f t="shared" si="105"/>
        <v>-</v>
      </c>
      <c r="F463" s="3" t="str">
        <f t="shared" si="105"/>
        <v>-</v>
      </c>
      <c r="G463" s="3" t="str">
        <f t="shared" si="105"/>
        <v>-</v>
      </c>
      <c r="H463" s="3" t="str">
        <f t="shared" si="105"/>
        <v>-</v>
      </c>
      <c r="I463" s="3" t="str">
        <f t="shared" si="105"/>
        <v>-</v>
      </c>
      <c r="J463" s="3"/>
      <c r="K463" s="3" t="str">
        <f t="shared" si="105"/>
        <v>-</v>
      </c>
      <c r="L463" s="3" t="str">
        <f t="shared" si="105"/>
        <v>-</v>
      </c>
      <c r="M463" s="3" t="str">
        <f t="shared" si="105"/>
        <v>-</v>
      </c>
      <c r="N463" s="3" t="str">
        <f t="shared" si="105"/>
        <v>-</v>
      </c>
      <c r="O463" s="3" t="str">
        <f t="shared" si="105"/>
        <v>-</v>
      </c>
      <c r="P463" s="3" t="str">
        <f t="shared" si="105"/>
        <v>-</v>
      </c>
    </row>
    <row r="464" spans="1:16" ht="11.25" customHeight="1" x14ac:dyDescent="0.2">
      <c r="A464" s="52">
        <v>2025</v>
      </c>
      <c r="B464" s="3" t="str">
        <f t="shared" si="105"/>
        <v>-</v>
      </c>
      <c r="C464" s="3" t="str">
        <f t="shared" si="105"/>
        <v>-</v>
      </c>
      <c r="D464" s="3" t="str">
        <f t="shared" si="105"/>
        <v>-</v>
      </c>
      <c r="E464" s="3" t="str">
        <f t="shared" si="105"/>
        <v>-</v>
      </c>
      <c r="F464" s="3" t="str">
        <f t="shared" si="105"/>
        <v>-</v>
      </c>
      <c r="G464" s="3" t="str">
        <f t="shared" si="105"/>
        <v>-</v>
      </c>
      <c r="H464" s="3" t="str">
        <f t="shared" si="105"/>
        <v>-</v>
      </c>
      <c r="I464" s="3" t="str">
        <f t="shared" si="105"/>
        <v>-</v>
      </c>
      <c r="J464" s="3"/>
      <c r="K464" s="3" t="str">
        <f t="shared" si="105"/>
        <v>-</v>
      </c>
      <c r="L464" s="3" t="str">
        <f t="shared" si="105"/>
        <v>-</v>
      </c>
      <c r="M464" s="3" t="str">
        <f t="shared" si="105"/>
        <v>-</v>
      </c>
      <c r="N464" s="3" t="str">
        <f t="shared" si="105"/>
        <v>-</v>
      </c>
      <c r="O464" s="3" t="str">
        <f t="shared" si="105"/>
        <v>-</v>
      </c>
      <c r="P464" s="3" t="str">
        <f t="shared" si="105"/>
        <v>-</v>
      </c>
    </row>
    <row r="465" spans="1:16" x14ac:dyDescent="0.2">
      <c r="A465" s="317" t="str">
        <f>A315</f>
        <v>a/  Total statewide and season averages includes minor landings from Oregon prior to 2005.</v>
      </c>
      <c r="B465" s="317"/>
      <c r="C465" s="317"/>
      <c r="D465" s="317"/>
      <c r="E465" s="317"/>
      <c r="F465" s="317"/>
      <c r="G465" s="317"/>
      <c r="H465" s="317"/>
      <c r="I465" s="317"/>
      <c r="J465" s="317"/>
      <c r="K465" s="317"/>
      <c r="L465" s="317"/>
      <c r="M465" s="317"/>
      <c r="N465" s="317"/>
      <c r="O465" s="317"/>
      <c r="P465" s="317"/>
    </row>
    <row r="466" spans="1:16" x14ac:dyDescent="0.2">
      <c r="A466" s="318" t="s">
        <v>292</v>
      </c>
      <c r="B466" s="318"/>
      <c r="C466" s="318"/>
      <c r="D466" s="318"/>
      <c r="E466" s="318"/>
      <c r="F466" s="318"/>
      <c r="G466" s="318"/>
      <c r="H466" s="318"/>
      <c r="I466" s="318"/>
      <c r="J466" s="318"/>
      <c r="K466" s="318"/>
      <c r="L466" s="318"/>
      <c r="M466" s="318"/>
      <c r="N466" s="318"/>
      <c r="O466" s="318"/>
      <c r="P466" s="318"/>
    </row>
  </sheetData>
  <customSheetViews>
    <customSheetView guid="{73A60780-7FCE-4E68-9B90-6C8938057D19}" showPageBreaks="1" showGridLines="0" printArea="1">
      <pane xSplit="1" ySplit="3" topLeftCell="B181" activePane="bottomRight" state="frozen"/>
      <selection pane="bottomRight" activeCell="E150" sqref="E150"/>
      <rowBreaks count="2" manualBreakCount="2">
        <brk id="338" max="15" man="1"/>
        <brk id="375" max="16383" man="1"/>
      </rowBreaks>
      <pageMargins left="1" right="1" top="1" bottom="1" header="0.5" footer="0.5"/>
      <printOptions horizontalCentered="1"/>
      <pageSetup orientation="landscape" r:id="rId1"/>
      <headerFooter alignWithMargins="0"/>
    </customSheetView>
    <customSheetView guid="{5E2D4B7B-9524-460E-835A-89EFB26E35D2}" scale="115" showPageBreaks="1" showGridLines="0" fitToPage="1" printArea="1" showRuler="0">
      <pane xSplit="1" ySplit="3" topLeftCell="B4" activePane="bottomRight" state="frozen"/>
      <selection pane="bottomRight" activeCell="J298" sqref="J298"/>
      <pageMargins left="1" right="1" top="1" bottom="1" header="0.5" footer="0.5"/>
      <printOptions horizontalCentered="1"/>
      <pageSetup scale="90" fitToHeight="3" orientation="landscape" r:id="rId2"/>
      <headerFooter alignWithMargins="0"/>
    </customSheetView>
    <customSheetView guid="{9D1FFA88-73F7-42F2-A3C5-A9D88FF9DD10}" scale="115" showGridLines="0" fitToPage="1" showRuler="0">
      <pane xSplit="1" ySplit="3" topLeftCell="B4" activePane="bottomRight" state="frozen"/>
      <selection pane="bottomRight" activeCell="J298" sqref="J298"/>
      <pageMargins left="1" right="1" top="1" bottom="1" header="0.5" footer="0.5"/>
      <printOptions horizontalCentered="1"/>
      <pageSetup scale="92" fitToHeight="3" orientation="landscape" r:id="rId3"/>
      <headerFooter alignWithMargins="0"/>
    </customSheetView>
    <customSheetView guid="{F50AFA42-8ACD-49F6-97A0-3A0EB6FE30A6}" scale="115" showPageBreaks="1" showGridLines="0" fitToPage="1" printArea="1" showRuler="0">
      <pane xSplit="1" ySplit="3" topLeftCell="B4" activePane="bottomRight" state="frozen"/>
      <selection pane="bottomRight" activeCell="B49" sqref="B49"/>
      <pageMargins left="1" right="1" top="1" bottom="1" header="0.5" footer="0.5"/>
      <printOptions horizontalCentered="1"/>
      <pageSetup scale="92" fitToHeight="3" orientation="landscape" horizontalDpi="1200" verticalDpi="1200" r:id="rId4"/>
      <headerFooter alignWithMargins="0"/>
    </customSheetView>
    <customSheetView guid="{22ADF58D-C99D-4735-AC3B-798FE2CAC042}" showGridLines="0" fitToPage="1" showRuler="0">
      <pane xSplit="1" ySplit="3" topLeftCell="B328" activePane="bottomRight" state="frozen"/>
      <selection pane="bottomRight" sqref="A1:P1"/>
      <pageMargins left="1" right="1" top="1" bottom="1" header="0.5" footer="0.5"/>
      <printOptions horizontalCentered="1"/>
      <pageSetup scale="96" fitToHeight="3" orientation="landscape" horizontalDpi="1200" verticalDpi="1200" r:id="rId5"/>
      <headerFooter alignWithMargins="0"/>
    </customSheetView>
    <customSheetView guid="{75D8622E-4723-408B-B249-2805B46C2441}" showPageBreaks="1" fitToPage="1" printArea="1" showRuler="0">
      <pane xSplit="1" ySplit="3" topLeftCell="B285" activePane="bottomRight" state="frozen"/>
      <selection pane="bottomRight" activeCell="A383" sqref="A383"/>
      <pageMargins left="1" right="1" top="1" bottom="1" header="0.5" footer="0.5"/>
      <printOptions horizontalCentered="1"/>
      <pageSetup scale="96" fitToHeight="3" orientation="landscape" horizontalDpi="1200" verticalDpi="1200" r:id="rId6"/>
      <headerFooter alignWithMargins="0"/>
    </customSheetView>
    <customSheetView guid="{0C6D0C04-69DE-4E3A-B1D1-0E8E605DB47E}" showPageBreaks="1" showGridLines="0" fitToPage="1" printArea="1" showRuler="0">
      <pane xSplit="1" ySplit="3" topLeftCell="B52" activePane="bottomRight" state="frozen"/>
      <selection pane="bottomRight" activeCell="A66" sqref="A66"/>
      <pageMargins left="1" right="1" top="1" bottom="1" header="0.5" footer="0.5"/>
      <printOptions horizontalCentered="1"/>
      <pageSetup scale="96" fitToHeight="3" orientation="landscape" horizontalDpi="1200" verticalDpi="1200" r:id="rId7"/>
      <headerFooter alignWithMargins="0"/>
    </customSheetView>
    <customSheetView guid="{CF9DD503-15ED-4D19-946E-2BE043323E96}" scale="60" showPageBreaks="1" showGridLines="0" printArea="1" view="pageBreakPreview" showRuler="0">
      <pane xSplit="1" ySplit="3" topLeftCell="B343" activePane="bottomRight" state="frozen"/>
      <selection pane="bottomRight" activeCell="P405" sqref="P405"/>
      <rowBreaks count="2" manualBreakCount="2">
        <brk id="322" max="15" man="1"/>
        <brk id="362" max="15" man="1"/>
      </rowBreaks>
      <pageMargins left="1" right="1" top="1" bottom="1" header="0.5" footer="0.5"/>
      <printOptions horizontalCentered="1"/>
      <pageSetup scale="31" fitToHeight="3" orientation="landscape" horizontalDpi="1200" verticalDpi="1200" r:id="rId8"/>
      <headerFooter alignWithMargins="0"/>
    </customSheetView>
    <customSheetView guid="{2E1B4E85-9EBA-4DCB-A22C-856EEAA13F50}" showPageBreaks="1" showGridLines="0" fitToPage="1" printArea="1" hiddenRows="1">
      <pane xSplit="1" ySplit="3" topLeftCell="B396" activePane="bottomRight" state="frozen"/>
      <selection pane="bottomRight" activeCell="B4" sqref="B4"/>
      <rowBreaks count="3" manualBreakCount="3">
        <brk id="339" max="16383" man="1"/>
        <brk id="341" max="15" man="1"/>
        <brk id="383" max="16383" man="1"/>
      </rowBreaks>
      <pageMargins left="1" right="1" top="1" bottom="1" header="0.5" footer="0.5"/>
      <printOptions horizontalCentered="1"/>
      <pageSetup fitToHeight="3" orientation="landscape" r:id="rId9"/>
      <headerFooter alignWithMargins="0"/>
    </customSheetView>
    <customSheetView guid="{D32493C0-863F-42DB-AB8C-F54D6DB98418}" showGridLines="0">
      <pane xSplit="1" ySplit="3" topLeftCell="B212" activePane="bottomRight" state="frozen"/>
      <selection pane="bottomRight" activeCell="A225" sqref="A225:P225"/>
      <rowBreaks count="2" manualBreakCount="2">
        <brk id="338" max="15" man="1"/>
        <brk id="375" max="16383" man="1"/>
      </rowBreaks>
      <pageMargins left="1" right="1" top="1" bottom="1" header="0.5" footer="0.5"/>
      <printOptions horizontalCentered="1"/>
      <pageSetup orientation="landscape" r:id="rId10"/>
      <headerFooter alignWithMargins="0"/>
    </customSheetView>
    <customSheetView guid="{2AFCF646-680B-40F3-9BDE-1EBC1A80D456}" showGridLines="0" printArea="1">
      <pane xSplit="1" ySplit="3" topLeftCell="B4" activePane="bottomRight" state="frozen"/>
      <selection pane="bottomRight" activeCell="A5" sqref="A5"/>
      <rowBreaks count="2" manualBreakCount="2">
        <brk id="376" max="15" man="1"/>
        <brk id="421" max="16383" man="1"/>
      </rowBreaks>
      <pageMargins left="1" right="1" top="1" bottom="1" header="0.5" footer="0.5"/>
      <printOptions horizontalCentered="1"/>
      <pageSetup orientation="landscape" r:id="rId11"/>
      <headerFooter alignWithMargins="0"/>
    </customSheetView>
  </customSheetViews>
  <mergeCells count="16">
    <mergeCell ref="A1:P1"/>
    <mergeCell ref="B3:H3"/>
    <mergeCell ref="K3:P3"/>
    <mergeCell ref="A315:P315"/>
    <mergeCell ref="A316:P316"/>
    <mergeCell ref="A465:P465"/>
    <mergeCell ref="A466:P466"/>
    <mergeCell ref="A342:P342"/>
    <mergeCell ref="B344:H344"/>
    <mergeCell ref="K344:P344"/>
    <mergeCell ref="A383:P383"/>
    <mergeCell ref="B385:H385"/>
    <mergeCell ref="A425:P425"/>
    <mergeCell ref="B427:H427"/>
    <mergeCell ref="K427:P427"/>
    <mergeCell ref="K385:P385"/>
  </mergeCells>
  <phoneticPr fontId="2" type="noConversion"/>
  <printOptions horizontalCentered="1"/>
  <pageMargins left="1" right="1" top="1" bottom="1" header="0.5" footer="0.5"/>
  <pageSetup scale="94" fitToHeight="0" orientation="landscape" r:id="rId12"/>
  <headerFooter alignWithMargins="0"/>
  <rowBreaks count="2" manualBreakCount="2">
    <brk id="382" max="16383" man="1"/>
    <brk id="424"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F63"/>
  <sheetViews>
    <sheetView showGridLines="0" zoomScaleNormal="100" zoomScaleSheetLayoutView="100" workbookViewId="0">
      <pane xSplit="1" ySplit="2" topLeftCell="B3" activePane="bottomRight" state="frozen"/>
      <selection activeCell="N59" sqref="N59"/>
      <selection pane="topRight" activeCell="N59" sqref="N59"/>
      <selection pane="bottomLeft" activeCell="N59" sqref="N59"/>
      <selection pane="bottomRight" activeCell="C59" sqref="C59:E60"/>
    </sheetView>
  </sheetViews>
  <sheetFormatPr defaultColWidth="9.28515625" defaultRowHeight="11.25" x14ac:dyDescent="0.2"/>
  <cols>
    <col min="1" max="1" width="12.5703125" style="1" customWidth="1"/>
    <col min="2" max="3" width="14" style="3" customWidth="1"/>
    <col min="4" max="4" width="14" style="26" customWidth="1"/>
    <col min="5" max="5" width="14" style="25" customWidth="1"/>
    <col min="6" max="6" width="14" style="2" customWidth="1"/>
    <col min="7" max="16384" width="9.28515625" style="2"/>
  </cols>
  <sheetData>
    <row r="1" spans="1:6" s="13" customFormat="1" ht="22.5" customHeight="1" x14ac:dyDescent="0.2">
      <c r="A1" s="355" t="s">
        <v>270</v>
      </c>
      <c r="B1" s="355"/>
      <c r="C1" s="355"/>
      <c r="D1" s="355"/>
      <c r="E1" s="355"/>
      <c r="F1" s="355"/>
    </row>
    <row r="2" spans="1:6" ht="34.5" customHeight="1" x14ac:dyDescent="0.2">
      <c r="A2" s="29" t="s">
        <v>82</v>
      </c>
      <c r="B2" s="85" t="s">
        <v>64</v>
      </c>
      <c r="C2" s="85" t="s">
        <v>83</v>
      </c>
      <c r="D2" s="85" t="s">
        <v>84</v>
      </c>
      <c r="E2" s="22" t="s">
        <v>85</v>
      </c>
      <c r="F2" s="85" t="s">
        <v>86</v>
      </c>
    </row>
    <row r="3" spans="1:6" x14ac:dyDescent="0.2">
      <c r="A3" s="1" t="s">
        <v>11</v>
      </c>
      <c r="B3" s="14" t="s">
        <v>119</v>
      </c>
      <c r="C3" s="189" t="s">
        <v>13</v>
      </c>
      <c r="D3" s="189" t="s">
        <v>13</v>
      </c>
      <c r="E3" s="189" t="s">
        <v>13</v>
      </c>
      <c r="F3" s="76" t="s">
        <v>13</v>
      </c>
    </row>
    <row r="4" spans="1:6" x14ac:dyDescent="0.2">
      <c r="B4" s="14" t="s">
        <v>120</v>
      </c>
      <c r="C4" s="189" t="s">
        <v>13</v>
      </c>
      <c r="D4" s="189" t="s">
        <v>13</v>
      </c>
      <c r="E4" s="189" t="s">
        <v>13</v>
      </c>
      <c r="F4" s="76" t="s">
        <v>13</v>
      </c>
    </row>
    <row r="5" spans="1:6" x14ac:dyDescent="0.2">
      <c r="B5" s="14" t="s">
        <v>80</v>
      </c>
      <c r="C5" s="224" t="s">
        <v>13</v>
      </c>
      <c r="D5" s="224" t="s">
        <v>13</v>
      </c>
      <c r="E5" s="224" t="s">
        <v>13</v>
      </c>
      <c r="F5" s="76" t="s">
        <v>13</v>
      </c>
    </row>
    <row r="6" spans="1:6" x14ac:dyDescent="0.2">
      <c r="B6" s="14" t="s">
        <v>61</v>
      </c>
      <c r="C6" s="189" t="s">
        <v>13</v>
      </c>
      <c r="D6" s="189" t="s">
        <v>13</v>
      </c>
      <c r="E6" s="189" t="s">
        <v>13</v>
      </c>
      <c r="F6" s="65"/>
    </row>
    <row r="7" spans="1:6" x14ac:dyDescent="0.2">
      <c r="B7" s="14"/>
      <c r="C7" s="190"/>
      <c r="D7" s="190"/>
      <c r="E7" s="191"/>
      <c r="F7" s="11"/>
    </row>
    <row r="8" spans="1:6" x14ac:dyDescent="0.2">
      <c r="A8" s="1" t="s">
        <v>16</v>
      </c>
      <c r="B8" s="14" t="str">
        <f>$B$3</f>
        <v>&lt;26</v>
      </c>
      <c r="C8" s="189" t="s">
        <v>13</v>
      </c>
      <c r="D8" s="189" t="s">
        <v>13</v>
      </c>
      <c r="E8" s="189" t="s">
        <v>13</v>
      </c>
      <c r="F8" s="76" t="s">
        <v>13</v>
      </c>
    </row>
    <row r="9" spans="1:6" x14ac:dyDescent="0.2">
      <c r="B9" s="14" t="str">
        <f>$B$4</f>
        <v>26-36</v>
      </c>
      <c r="C9" s="189" t="s">
        <v>13</v>
      </c>
      <c r="D9" s="189" t="s">
        <v>13</v>
      </c>
      <c r="E9" s="189" t="s">
        <v>13</v>
      </c>
      <c r="F9" s="76" t="s">
        <v>13</v>
      </c>
    </row>
    <row r="10" spans="1:6" x14ac:dyDescent="0.2">
      <c r="B10" s="14" t="str">
        <f>$B$5</f>
        <v>&gt;36</v>
      </c>
      <c r="C10" s="224" t="s">
        <v>13</v>
      </c>
      <c r="D10" s="224" t="s">
        <v>13</v>
      </c>
      <c r="E10" s="224" t="s">
        <v>13</v>
      </c>
      <c r="F10" s="76" t="s">
        <v>13</v>
      </c>
    </row>
    <row r="11" spans="1:6" x14ac:dyDescent="0.2">
      <c r="B11" s="14" t="s">
        <v>61</v>
      </c>
      <c r="C11" s="189" t="s">
        <v>13</v>
      </c>
      <c r="D11" s="189" t="s">
        <v>13</v>
      </c>
      <c r="E11" s="189" t="s">
        <v>13</v>
      </c>
      <c r="F11" s="65"/>
    </row>
    <row r="12" spans="1:6" x14ac:dyDescent="0.2">
      <c r="B12" s="14"/>
      <c r="C12" s="190"/>
      <c r="D12" s="190"/>
      <c r="E12" s="191"/>
      <c r="F12" s="122"/>
    </row>
    <row r="13" spans="1:6" x14ac:dyDescent="0.2">
      <c r="A13" s="1" t="s">
        <v>87</v>
      </c>
      <c r="B13" s="14" t="str">
        <f>$B$3</f>
        <v>&lt;26</v>
      </c>
      <c r="C13" s="189" t="s">
        <v>13</v>
      </c>
      <c r="D13" s="189" t="s">
        <v>13</v>
      </c>
      <c r="E13" s="189" t="s">
        <v>13</v>
      </c>
      <c r="F13" s="76" t="s">
        <v>13</v>
      </c>
    </row>
    <row r="14" spans="1:6" x14ac:dyDescent="0.2">
      <c r="B14" s="14" t="str">
        <f>$B$4</f>
        <v>26-36</v>
      </c>
      <c r="C14" s="189" t="s">
        <v>13</v>
      </c>
      <c r="D14" s="189" t="s">
        <v>13</v>
      </c>
      <c r="E14" s="189" t="s">
        <v>13</v>
      </c>
      <c r="F14" s="76" t="s">
        <v>13</v>
      </c>
    </row>
    <row r="15" spans="1:6" x14ac:dyDescent="0.2">
      <c r="B15" s="14" t="str">
        <f>$B$5</f>
        <v>&gt;36</v>
      </c>
      <c r="C15" s="224" t="s">
        <v>13</v>
      </c>
      <c r="D15" s="224" t="s">
        <v>13</v>
      </c>
      <c r="E15" s="224" t="s">
        <v>13</v>
      </c>
      <c r="F15" s="76" t="s">
        <v>13</v>
      </c>
    </row>
    <row r="16" spans="1:6" x14ac:dyDescent="0.2">
      <c r="B16" s="14" t="s">
        <v>61</v>
      </c>
      <c r="C16" s="189" t="s">
        <v>13</v>
      </c>
      <c r="D16" s="189" t="s">
        <v>13</v>
      </c>
      <c r="E16" s="189" t="s">
        <v>13</v>
      </c>
      <c r="F16" s="65"/>
    </row>
    <row r="17" spans="1:6" x14ac:dyDescent="0.2">
      <c r="B17" s="14"/>
      <c r="C17" s="190"/>
      <c r="D17" s="190"/>
      <c r="E17" s="191"/>
      <c r="F17" s="122"/>
    </row>
    <row r="18" spans="1:6" x14ac:dyDescent="0.2">
      <c r="A18" s="1" t="s">
        <v>250</v>
      </c>
      <c r="B18" s="14" t="str">
        <f>$B$3</f>
        <v>&lt;26</v>
      </c>
      <c r="C18" s="189" t="s">
        <v>13</v>
      </c>
      <c r="D18" s="189" t="s">
        <v>13</v>
      </c>
      <c r="E18" s="189" t="s">
        <v>13</v>
      </c>
      <c r="F18" s="76" t="s">
        <v>13</v>
      </c>
    </row>
    <row r="19" spans="1:6" x14ac:dyDescent="0.2">
      <c r="B19" s="14" t="str">
        <f>$B$4</f>
        <v>26-36</v>
      </c>
      <c r="C19" s="189" t="s">
        <v>13</v>
      </c>
      <c r="D19" s="189" t="s">
        <v>13</v>
      </c>
      <c r="E19" s="189" t="s">
        <v>13</v>
      </c>
      <c r="F19" s="76" t="s">
        <v>13</v>
      </c>
    </row>
    <row r="20" spans="1:6" x14ac:dyDescent="0.2">
      <c r="B20" s="14" t="str">
        <f>$B$5</f>
        <v>&gt;36</v>
      </c>
      <c r="C20" s="224" t="s">
        <v>13</v>
      </c>
      <c r="D20" s="224" t="s">
        <v>13</v>
      </c>
      <c r="E20" s="224" t="s">
        <v>13</v>
      </c>
      <c r="F20" s="76" t="s">
        <v>13</v>
      </c>
    </row>
    <row r="21" spans="1:6" x14ac:dyDescent="0.2">
      <c r="B21" s="14" t="s">
        <v>61</v>
      </c>
      <c r="C21" s="189" t="s">
        <v>13</v>
      </c>
      <c r="D21" s="189" t="s">
        <v>13</v>
      </c>
      <c r="E21" s="189" t="s">
        <v>13</v>
      </c>
      <c r="F21" s="65"/>
    </row>
    <row r="22" spans="1:6" x14ac:dyDescent="0.2">
      <c r="B22" s="14"/>
      <c r="C22" s="190"/>
      <c r="D22" s="190"/>
      <c r="E22" s="191"/>
      <c r="F22" s="122"/>
    </row>
    <row r="23" spans="1:6" x14ac:dyDescent="0.2">
      <c r="A23" s="1" t="s">
        <v>88</v>
      </c>
      <c r="B23" s="14" t="str">
        <f>$B$3</f>
        <v>&lt;26</v>
      </c>
      <c r="C23" s="189" t="s">
        <v>13</v>
      </c>
      <c r="D23" s="189" t="s">
        <v>13</v>
      </c>
      <c r="E23" s="189" t="s">
        <v>13</v>
      </c>
      <c r="F23" s="76" t="s">
        <v>13</v>
      </c>
    </row>
    <row r="24" spans="1:6" x14ac:dyDescent="0.2">
      <c r="B24" s="14" t="str">
        <f>$B$4</f>
        <v>26-36</v>
      </c>
      <c r="C24" s="189" t="s">
        <v>13</v>
      </c>
      <c r="D24" s="189" t="s">
        <v>13</v>
      </c>
      <c r="E24" s="189" t="s">
        <v>13</v>
      </c>
      <c r="F24" s="76" t="s">
        <v>13</v>
      </c>
    </row>
    <row r="25" spans="1:6" x14ac:dyDescent="0.2">
      <c r="B25" s="14" t="str">
        <f>$B$5</f>
        <v>&gt;36</v>
      </c>
      <c r="C25" s="224" t="s">
        <v>13</v>
      </c>
      <c r="D25" s="224" t="s">
        <v>13</v>
      </c>
      <c r="E25" s="224" t="s">
        <v>13</v>
      </c>
      <c r="F25" s="76" t="s">
        <v>13</v>
      </c>
    </row>
    <row r="26" spans="1:6" x14ac:dyDescent="0.2">
      <c r="B26" s="14" t="s">
        <v>61</v>
      </c>
      <c r="C26" s="189" t="s">
        <v>13</v>
      </c>
      <c r="D26" s="189" t="s">
        <v>13</v>
      </c>
      <c r="E26" s="189" t="s">
        <v>13</v>
      </c>
      <c r="F26" s="65"/>
    </row>
    <row r="27" spans="1:6" x14ac:dyDescent="0.2">
      <c r="B27" s="14"/>
      <c r="C27" s="190"/>
      <c r="D27" s="190"/>
      <c r="E27" s="191"/>
      <c r="F27" s="122"/>
    </row>
    <row r="28" spans="1:6" x14ac:dyDescent="0.2">
      <c r="A28" s="1" t="s">
        <v>18</v>
      </c>
      <c r="B28" s="14" t="str">
        <f>$B$3</f>
        <v>&lt;26</v>
      </c>
      <c r="C28" s="189" t="s">
        <v>13</v>
      </c>
      <c r="D28" s="189" t="s">
        <v>13</v>
      </c>
      <c r="E28" s="189" t="s">
        <v>13</v>
      </c>
      <c r="F28" s="76" t="s">
        <v>13</v>
      </c>
    </row>
    <row r="29" spans="1:6" x14ac:dyDescent="0.2">
      <c r="B29" s="14" t="str">
        <f>$B$4</f>
        <v>26-36</v>
      </c>
      <c r="C29" s="189" t="s">
        <v>13</v>
      </c>
      <c r="D29" s="189" t="s">
        <v>13</v>
      </c>
      <c r="E29" s="189" t="s">
        <v>13</v>
      </c>
      <c r="F29" s="76" t="s">
        <v>13</v>
      </c>
    </row>
    <row r="30" spans="1:6" x14ac:dyDescent="0.2">
      <c r="B30" s="14" t="str">
        <f>$B$5</f>
        <v>&gt;36</v>
      </c>
      <c r="C30" s="224" t="s">
        <v>13</v>
      </c>
      <c r="D30" s="224" t="s">
        <v>13</v>
      </c>
      <c r="E30" s="224" t="s">
        <v>13</v>
      </c>
      <c r="F30" s="76" t="s">
        <v>13</v>
      </c>
    </row>
    <row r="31" spans="1:6" x14ac:dyDescent="0.2">
      <c r="B31" s="14" t="s">
        <v>61</v>
      </c>
      <c r="C31" s="189" t="s">
        <v>13</v>
      </c>
      <c r="D31" s="189" t="s">
        <v>13</v>
      </c>
      <c r="E31" s="189" t="s">
        <v>13</v>
      </c>
      <c r="F31" s="65"/>
    </row>
    <row r="32" spans="1:6" x14ac:dyDescent="0.2">
      <c r="B32" s="14"/>
      <c r="C32" s="190"/>
      <c r="D32" s="190"/>
      <c r="E32" s="191"/>
      <c r="F32" s="122"/>
    </row>
    <row r="33" spans="1:6" x14ac:dyDescent="0.2">
      <c r="A33" s="1" t="s">
        <v>89</v>
      </c>
      <c r="B33" s="14" t="str">
        <f>$B$3</f>
        <v>&lt;26</v>
      </c>
      <c r="C33" s="189" t="s">
        <v>13</v>
      </c>
      <c r="D33" s="189" t="s">
        <v>13</v>
      </c>
      <c r="E33" s="189" t="s">
        <v>13</v>
      </c>
      <c r="F33" s="76" t="s">
        <v>13</v>
      </c>
    </row>
    <row r="34" spans="1:6" x14ac:dyDescent="0.2">
      <c r="B34" s="14" t="str">
        <f>$B$4</f>
        <v>26-36</v>
      </c>
      <c r="C34" s="189" t="s">
        <v>13</v>
      </c>
      <c r="D34" s="189" t="s">
        <v>13</v>
      </c>
      <c r="E34" s="189" t="s">
        <v>13</v>
      </c>
      <c r="F34" s="76" t="s">
        <v>13</v>
      </c>
    </row>
    <row r="35" spans="1:6" x14ac:dyDescent="0.2">
      <c r="B35" s="14" t="str">
        <f>$B$5</f>
        <v>&gt;36</v>
      </c>
      <c r="C35" s="224" t="s">
        <v>13</v>
      </c>
      <c r="D35" s="224" t="s">
        <v>13</v>
      </c>
      <c r="E35" s="224" t="s">
        <v>13</v>
      </c>
      <c r="F35" s="76" t="s">
        <v>13</v>
      </c>
    </row>
    <row r="36" spans="1:6" x14ac:dyDescent="0.2">
      <c r="B36" s="14" t="s">
        <v>61</v>
      </c>
      <c r="C36" s="189" t="s">
        <v>13</v>
      </c>
      <c r="D36" s="189" t="s">
        <v>13</v>
      </c>
      <c r="E36" s="189" t="s">
        <v>13</v>
      </c>
      <c r="F36" s="65"/>
    </row>
    <row r="37" spans="1:6" x14ac:dyDescent="0.2">
      <c r="B37" s="14"/>
      <c r="C37" s="190"/>
      <c r="D37" s="190"/>
      <c r="E37" s="191"/>
      <c r="F37" s="122"/>
    </row>
    <row r="38" spans="1:6" x14ac:dyDescent="0.2">
      <c r="A38" s="1" t="s">
        <v>90</v>
      </c>
      <c r="B38" s="14" t="str">
        <f>$B$3</f>
        <v>&lt;26</v>
      </c>
      <c r="C38" s="189" t="s">
        <v>13</v>
      </c>
      <c r="D38" s="189" t="s">
        <v>13</v>
      </c>
      <c r="E38" s="189" t="s">
        <v>13</v>
      </c>
      <c r="F38" s="76" t="s">
        <v>13</v>
      </c>
    </row>
    <row r="39" spans="1:6" x14ac:dyDescent="0.2">
      <c r="B39" s="14" t="str">
        <f>$B$4</f>
        <v>26-36</v>
      </c>
      <c r="C39" s="189" t="s">
        <v>13</v>
      </c>
      <c r="D39" s="189" t="s">
        <v>13</v>
      </c>
      <c r="E39" s="189" t="s">
        <v>13</v>
      </c>
      <c r="F39" s="76" t="s">
        <v>13</v>
      </c>
    </row>
    <row r="40" spans="1:6" x14ac:dyDescent="0.2">
      <c r="B40" s="14" t="str">
        <f>$B$5</f>
        <v>&gt;36</v>
      </c>
      <c r="C40" s="224" t="s">
        <v>13</v>
      </c>
      <c r="D40" s="224" t="s">
        <v>13</v>
      </c>
      <c r="E40" s="224" t="s">
        <v>13</v>
      </c>
      <c r="F40" s="76" t="s">
        <v>13</v>
      </c>
    </row>
    <row r="41" spans="1:6" x14ac:dyDescent="0.2">
      <c r="B41" s="14" t="s">
        <v>61</v>
      </c>
      <c r="C41" s="189" t="s">
        <v>13</v>
      </c>
      <c r="D41" s="189" t="s">
        <v>13</v>
      </c>
      <c r="E41" s="189" t="s">
        <v>13</v>
      </c>
      <c r="F41" s="65"/>
    </row>
    <row r="42" spans="1:6" x14ac:dyDescent="0.2">
      <c r="B42" s="14"/>
      <c r="C42" s="190"/>
      <c r="D42" s="190"/>
      <c r="E42" s="191"/>
      <c r="F42" s="122"/>
    </row>
    <row r="43" spans="1:6" x14ac:dyDescent="0.2">
      <c r="A43" s="1" t="s">
        <v>91</v>
      </c>
      <c r="B43" s="14" t="str">
        <f>$B$3</f>
        <v>&lt;26</v>
      </c>
      <c r="C43" s="189" t="s">
        <v>13</v>
      </c>
      <c r="D43" s="189" t="s">
        <v>13</v>
      </c>
      <c r="E43" s="189" t="s">
        <v>13</v>
      </c>
      <c r="F43" s="76" t="s">
        <v>13</v>
      </c>
    </row>
    <row r="44" spans="1:6" x14ac:dyDescent="0.2">
      <c r="B44" s="14" t="str">
        <f>$B$4</f>
        <v>26-36</v>
      </c>
      <c r="C44" s="189" t="s">
        <v>13</v>
      </c>
      <c r="D44" s="189" t="s">
        <v>13</v>
      </c>
      <c r="E44" s="189" t="s">
        <v>13</v>
      </c>
      <c r="F44" s="76" t="s">
        <v>13</v>
      </c>
    </row>
    <row r="45" spans="1:6" x14ac:dyDescent="0.2">
      <c r="B45" s="14" t="str">
        <f>$B$5</f>
        <v>&gt;36</v>
      </c>
      <c r="C45" s="224" t="s">
        <v>13</v>
      </c>
      <c r="D45" s="224" t="s">
        <v>13</v>
      </c>
      <c r="E45" s="224" t="s">
        <v>13</v>
      </c>
      <c r="F45" s="76" t="s">
        <v>13</v>
      </c>
    </row>
    <row r="46" spans="1:6" x14ac:dyDescent="0.2">
      <c r="B46" s="14" t="s">
        <v>61</v>
      </c>
      <c r="C46" s="189" t="s">
        <v>13</v>
      </c>
      <c r="D46" s="189" t="s">
        <v>13</v>
      </c>
      <c r="E46" s="189" t="s">
        <v>13</v>
      </c>
      <c r="F46" s="65"/>
    </row>
    <row r="47" spans="1:6" x14ac:dyDescent="0.2">
      <c r="B47" s="14"/>
      <c r="C47" s="190"/>
      <c r="D47" s="190"/>
      <c r="E47" s="191"/>
      <c r="F47" s="122"/>
    </row>
    <row r="48" spans="1:6" x14ac:dyDescent="0.2">
      <c r="A48" s="1" t="s">
        <v>19</v>
      </c>
      <c r="B48" s="14" t="str">
        <f>$B$3</f>
        <v>&lt;26</v>
      </c>
      <c r="C48" s="189" t="s">
        <v>13</v>
      </c>
      <c r="D48" s="189" t="s">
        <v>13</v>
      </c>
      <c r="E48" s="189" t="s">
        <v>13</v>
      </c>
      <c r="F48" s="76" t="s">
        <v>13</v>
      </c>
    </row>
    <row r="49" spans="1:6" x14ac:dyDescent="0.2">
      <c r="B49" s="14" t="str">
        <f>$B$4</f>
        <v>26-36</v>
      </c>
      <c r="C49" s="189" t="s">
        <v>13</v>
      </c>
      <c r="D49" s="189" t="s">
        <v>13</v>
      </c>
      <c r="E49" s="189" t="s">
        <v>13</v>
      </c>
      <c r="F49" s="76" t="s">
        <v>13</v>
      </c>
    </row>
    <row r="50" spans="1:6" x14ac:dyDescent="0.2">
      <c r="B50" s="14" t="str">
        <f>$B$5</f>
        <v>&gt;36</v>
      </c>
      <c r="C50" s="224" t="s">
        <v>13</v>
      </c>
      <c r="D50" s="224" t="s">
        <v>13</v>
      </c>
      <c r="E50" s="224" t="s">
        <v>13</v>
      </c>
      <c r="F50" s="76" t="s">
        <v>13</v>
      </c>
    </row>
    <row r="51" spans="1:6" x14ac:dyDescent="0.2">
      <c r="B51" s="14" t="s">
        <v>61</v>
      </c>
      <c r="C51" s="189" t="s">
        <v>13</v>
      </c>
      <c r="D51" s="189" t="s">
        <v>13</v>
      </c>
      <c r="E51" s="189" t="s">
        <v>13</v>
      </c>
      <c r="F51" s="65"/>
    </row>
    <row r="52" spans="1:6" x14ac:dyDescent="0.2">
      <c r="B52" s="14"/>
      <c r="C52" s="190"/>
      <c r="D52" s="190"/>
      <c r="E52" s="191"/>
      <c r="F52" s="122"/>
    </row>
    <row r="53" spans="1:6" x14ac:dyDescent="0.2">
      <c r="A53" s="1" t="s">
        <v>92</v>
      </c>
      <c r="B53" s="14" t="str">
        <f>$B$3</f>
        <v>&lt;26</v>
      </c>
      <c r="C53" s="189" t="s">
        <v>13</v>
      </c>
      <c r="D53" s="189" t="s">
        <v>13</v>
      </c>
      <c r="E53" s="189" t="s">
        <v>13</v>
      </c>
      <c r="F53" s="76" t="s">
        <v>13</v>
      </c>
    </row>
    <row r="54" spans="1:6" x14ac:dyDescent="0.2">
      <c r="B54" s="14" t="str">
        <f>$B$4</f>
        <v>26-36</v>
      </c>
      <c r="C54" s="189" t="s">
        <v>13</v>
      </c>
      <c r="D54" s="189" t="s">
        <v>13</v>
      </c>
      <c r="E54" s="189" t="s">
        <v>13</v>
      </c>
      <c r="F54" s="76" t="s">
        <v>13</v>
      </c>
    </row>
    <row r="55" spans="1:6" x14ac:dyDescent="0.2">
      <c r="B55" s="14" t="str">
        <f>$B$5</f>
        <v>&gt;36</v>
      </c>
      <c r="C55" s="224" t="s">
        <v>13</v>
      </c>
      <c r="D55" s="224" t="s">
        <v>13</v>
      </c>
      <c r="E55" s="224" t="s">
        <v>13</v>
      </c>
      <c r="F55" s="76" t="s">
        <v>13</v>
      </c>
    </row>
    <row r="56" spans="1:6" x14ac:dyDescent="0.2">
      <c r="A56" s="77"/>
      <c r="B56" s="91" t="s">
        <v>61</v>
      </c>
      <c r="C56" s="189" t="s">
        <v>13</v>
      </c>
      <c r="D56" s="189" t="s">
        <v>13</v>
      </c>
      <c r="E56" s="189" t="s">
        <v>13</v>
      </c>
      <c r="F56" s="65"/>
    </row>
    <row r="57" spans="1:6" x14ac:dyDescent="0.2">
      <c r="A57" s="319" t="s">
        <v>251</v>
      </c>
      <c r="B57" s="319"/>
      <c r="C57" s="319"/>
      <c r="D57" s="319"/>
      <c r="E57" s="319"/>
      <c r="F57" s="319"/>
    </row>
    <row r="58" spans="1:6" x14ac:dyDescent="0.2">
      <c r="B58" s="1"/>
      <c r="C58" s="1"/>
      <c r="D58" s="1"/>
      <c r="F58" s="1"/>
    </row>
    <row r="59" spans="1:6" x14ac:dyDescent="0.2">
      <c r="C59" s="394"/>
      <c r="D59" s="394"/>
      <c r="E59" s="394"/>
    </row>
    <row r="60" spans="1:6" x14ac:dyDescent="0.2">
      <c r="C60" s="395"/>
      <c r="D60" s="396"/>
      <c r="E60" s="397"/>
    </row>
    <row r="63" spans="1:6" x14ac:dyDescent="0.2">
      <c r="A63" s="356" t="s">
        <v>223</v>
      </c>
      <c r="B63" s="356"/>
      <c r="C63" s="356"/>
      <c r="D63" s="356"/>
      <c r="E63" s="356"/>
      <c r="F63" s="356"/>
    </row>
  </sheetData>
  <customSheetViews>
    <customSheetView guid="{73A60780-7FCE-4E68-9B90-6C8938057D19}" showGridLines="0">
      <pane xSplit="1" ySplit="2" topLeftCell="B3" activePane="bottomRight" state="frozen"/>
      <selection pane="bottomRight" activeCell="C21" sqref="C21"/>
      <pageMargins left="1" right="1" top="1" bottom="1" header="0.5" footer="0.5"/>
      <printOptions horizontalCentered="1"/>
      <pageSetup orientation="portrait" horizontalDpi="1200" verticalDpi="1200" r:id="rId1"/>
      <headerFooter alignWithMargins="0"/>
    </customSheetView>
    <customSheetView guid="{5E2D4B7B-9524-460E-835A-89EFB26E35D2}" showPageBreaks="1" showGridLines="0" printArea="1" showRuler="0">
      <pane xSplit="1" ySplit="2" topLeftCell="B3" activePane="bottomRight" state="frozen"/>
      <selection pane="bottomRight" activeCell="H33" sqref="H33"/>
      <pageMargins left="1" right="1" top="1" bottom="1" header="0.5" footer="0.5"/>
      <printOptions horizontalCentered="1"/>
      <pageSetup scale="99" orientation="portrait" horizontalDpi="1200" verticalDpi="1200" r:id="rId2"/>
      <headerFooter alignWithMargins="0"/>
    </customSheetView>
    <customSheetView guid="{9D1FFA88-73F7-42F2-A3C5-A9D88FF9DD10}" showGridLines="0" showRuler="0">
      <pane xSplit="1" ySplit="2" topLeftCell="B3" activePane="bottomRight" state="frozen"/>
      <selection pane="bottomRight" activeCell="B3" sqref="B3"/>
      <pageMargins left="1" right="1" top="1" bottom="1" header="0.5" footer="0.5"/>
      <printOptions horizontalCentered="1"/>
      <pageSetup orientation="portrait" horizontalDpi="1200" verticalDpi="1200" r:id="rId3"/>
      <headerFooter alignWithMargins="0"/>
    </customSheetView>
    <customSheetView guid="{F50AFA42-8ACD-49F6-97A0-3A0EB6FE30A6}" showPageBreaks="1" showGridLines="0" printArea="1" showRuler="0">
      <pane xSplit="1" ySplit="2" topLeftCell="B4" activePane="bottomRight" state="frozen"/>
      <selection pane="bottomRight" activeCell="A59" sqref="A59:F59"/>
      <pageMargins left="1" right="1" top="1" bottom="1" header="0.5" footer="0.5"/>
      <printOptions horizontalCentered="1"/>
      <pageSetup orientation="portrait" horizontalDpi="1200" verticalDpi="1200" r:id="rId4"/>
      <headerFooter alignWithMargins="0"/>
    </customSheetView>
    <customSheetView guid="{22ADF58D-C99D-4735-AC3B-798FE2CAC042}" showGridLines="0" showRuler="0">
      <pane xSplit="1" ySplit="2" topLeftCell="B36" activePane="bottomRight" state="frozen"/>
      <selection pane="bottomRight" sqref="A1:F1"/>
      <pageMargins left="1" right="1" top="1" bottom="1" header="0.5" footer="0.5"/>
      <printOptions horizontalCentered="1"/>
      <pageSetup orientation="portrait" horizontalDpi="1200" verticalDpi="1200" r:id="rId5"/>
      <headerFooter alignWithMargins="0"/>
    </customSheetView>
    <customSheetView guid="{75D8622E-4723-408B-B249-2805B46C2441}" showPageBreaks="1" printArea="1" showRuler="0">
      <pane xSplit="1" ySplit="2" topLeftCell="B3" activePane="bottomRight" state="frozen"/>
      <selection pane="bottomRight" activeCell="B38" sqref="B38"/>
      <pageMargins left="1" right="1" top="1" bottom="1" header="0.5" footer="0.5"/>
      <printOptions horizontalCentered="1"/>
      <pageSetup orientation="portrait" horizontalDpi="1200" verticalDpi="1200" r:id="rId6"/>
      <headerFooter alignWithMargins="0"/>
    </customSheetView>
    <customSheetView guid="{0C6D0C04-69DE-4E3A-B1D1-0E8E605DB47E}" showPageBreaks="1" showGridLines="0" printArea="1" showRuler="0">
      <pane xSplit="1" ySplit="2" topLeftCell="B30" activePane="bottomRight" state="frozen"/>
      <selection pane="bottomRight" activeCell="A18" sqref="A18:IV18"/>
      <pageMargins left="1" right="1" top="1" bottom="1" header="0.5" footer="0.5"/>
      <printOptions horizontalCentered="1"/>
      <pageSetup orientation="portrait" horizontalDpi="1200" verticalDpi="1200" r:id="rId7"/>
      <headerFooter alignWithMargins="0"/>
    </customSheetView>
    <customSheetView guid="{CF9DD503-15ED-4D19-946E-2BE043323E96}" showPageBreaks="1" showGridLines="0" printArea="1" showRuler="0">
      <pane xSplit="1" ySplit="2" topLeftCell="B3" activePane="bottomRight" state="frozen"/>
      <selection pane="bottomRight" activeCell="B62" sqref="B62"/>
      <pageMargins left="1" right="1" top="1" bottom="1" header="0.5" footer="0.5"/>
      <printOptions horizontalCentered="1"/>
      <pageSetup orientation="portrait" horizontalDpi="1200" verticalDpi="1200" r:id="rId8"/>
      <headerFooter alignWithMargins="0"/>
    </customSheetView>
    <customSheetView guid="{2E1B4E85-9EBA-4DCB-A22C-856EEAA13F50}" showGridLines="0">
      <pane xSplit="1" ySplit="2" topLeftCell="B3" activePane="bottomRight" state="frozen"/>
      <selection pane="bottomRight" activeCell="F20" sqref="F20"/>
      <pageMargins left="1" right="1" top="1" bottom="1" header="0.5" footer="0.5"/>
      <printOptions horizontalCentered="1"/>
      <pageSetup orientation="portrait" horizontalDpi="1200" verticalDpi="1200" r:id="rId9"/>
      <headerFooter alignWithMargins="0"/>
    </customSheetView>
    <customSheetView guid="{D32493C0-863F-42DB-AB8C-F54D6DB98418}" showGridLines="0">
      <pane xSplit="1" ySplit="2" topLeftCell="B4" activePane="bottomRight" state="frozen"/>
      <selection pane="bottomRight" activeCell="F36" sqref="F36"/>
      <pageMargins left="1" right="1" top="1" bottom="1" header="0.5" footer="0.5"/>
      <printOptions horizontalCentered="1"/>
      <pageSetup orientation="portrait" horizontalDpi="1200" verticalDpi="1200" r:id="rId10"/>
      <headerFooter alignWithMargins="0"/>
    </customSheetView>
    <customSheetView guid="{2AFCF646-680B-40F3-9BDE-1EBC1A80D456}" showGridLines="0">
      <pane xSplit="1" ySplit="2" topLeftCell="B25" activePane="bottomRight" state="frozen"/>
      <selection pane="bottomRight" activeCell="A2" sqref="A2:F58"/>
      <pageMargins left="1" right="1" top="1" bottom="1" header="0.5" footer="0.5"/>
      <printOptions horizontalCentered="1"/>
      <pageSetup orientation="portrait" horizontalDpi="1200" verticalDpi="1200" r:id="rId11"/>
      <headerFooter alignWithMargins="0"/>
    </customSheetView>
  </customSheetViews>
  <mergeCells count="3">
    <mergeCell ref="A57:F57"/>
    <mergeCell ref="A1:F1"/>
    <mergeCell ref="A63:F63"/>
  </mergeCells>
  <phoneticPr fontId="2" type="noConversion"/>
  <printOptions horizontalCentered="1"/>
  <pageMargins left="1" right="1" top="1" bottom="1" header="0.5" footer="0.5"/>
  <pageSetup orientation="portrait" horizontalDpi="1200" verticalDpi="1200" r:id="rId12"/>
  <headerFooter alignWithMargins="0"/>
  <legacyDrawing r:id="rId1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P36"/>
  <sheetViews>
    <sheetView showGridLines="0" zoomScaleNormal="100" workbookViewId="0">
      <selection activeCell="N59" sqref="N59"/>
    </sheetView>
  </sheetViews>
  <sheetFormatPr defaultColWidth="9.28515625" defaultRowHeight="11.25" x14ac:dyDescent="0.2"/>
  <cols>
    <col min="1" max="1" width="10.28515625" style="140" customWidth="1"/>
    <col min="2" max="2" width="10.7109375" style="141" customWidth="1"/>
    <col min="3" max="4" width="11.7109375" style="141" customWidth="1"/>
    <col min="5" max="5" width="11.7109375" style="142" customWidth="1"/>
    <col min="6" max="6" width="11.7109375" style="143" customWidth="1"/>
    <col min="7" max="8" width="15.5703125" style="144" customWidth="1"/>
    <col min="9" max="9" width="5.28515625" style="139" customWidth="1"/>
    <col min="10" max="10" width="10.7109375" style="2" customWidth="1"/>
    <col min="11" max="11" width="9.28515625" style="2"/>
    <col min="12" max="12" width="11.42578125" style="2" customWidth="1"/>
    <col min="13" max="13" width="9.28515625" style="2" bestFit="1" customWidth="1"/>
    <col min="14" max="14" width="11.28515625" style="2" bestFit="1" customWidth="1"/>
    <col min="15" max="15" width="12.5703125" style="2" bestFit="1" customWidth="1"/>
    <col min="16" max="16" width="12.42578125" style="2" customWidth="1"/>
    <col min="17" max="16384" width="9.28515625" style="2"/>
  </cols>
  <sheetData>
    <row r="1" spans="1:16" ht="11.25" customHeight="1" x14ac:dyDescent="0.2">
      <c r="A1" s="357" t="s">
        <v>271</v>
      </c>
      <c r="B1" s="357"/>
      <c r="C1" s="357"/>
      <c r="D1" s="357"/>
      <c r="E1" s="357"/>
      <c r="F1" s="357"/>
      <c r="G1" s="357"/>
      <c r="H1" s="174"/>
      <c r="I1" s="131"/>
      <c r="K1" s="100" t="s">
        <v>204</v>
      </c>
      <c r="L1" s="86"/>
      <c r="M1" s="86"/>
      <c r="N1" s="86"/>
      <c r="O1" s="86"/>
      <c r="P1" s="86"/>
    </row>
    <row r="2" spans="1:16" s="13" customFormat="1" ht="11.25" customHeight="1" x14ac:dyDescent="0.2">
      <c r="A2" s="357"/>
      <c r="B2" s="357"/>
      <c r="C2" s="357"/>
      <c r="D2" s="357"/>
      <c r="E2" s="357"/>
      <c r="F2" s="357"/>
      <c r="G2" s="357"/>
      <c r="H2" s="174"/>
      <c r="I2" s="131"/>
      <c r="K2" s="87"/>
      <c r="L2" s="87"/>
      <c r="M2" s="87"/>
      <c r="N2" s="87"/>
      <c r="O2" s="87"/>
      <c r="P2" s="87"/>
    </row>
    <row r="3" spans="1:16" ht="33.75" customHeight="1" x14ac:dyDescent="0.2">
      <c r="A3" s="29" t="s">
        <v>135</v>
      </c>
      <c r="B3" s="85" t="s">
        <v>64</v>
      </c>
      <c r="C3" s="85" t="s">
        <v>95</v>
      </c>
      <c r="D3" s="85" t="s">
        <v>168</v>
      </c>
      <c r="E3" s="85" t="s">
        <v>84</v>
      </c>
      <c r="F3" s="22" t="s">
        <v>85</v>
      </c>
      <c r="G3" s="85" t="s">
        <v>240</v>
      </c>
      <c r="H3" s="7"/>
      <c r="I3" s="132"/>
      <c r="K3" s="88" t="s">
        <v>64</v>
      </c>
      <c r="L3" s="88" t="s">
        <v>95</v>
      </c>
      <c r="M3" s="88" t="s">
        <v>168</v>
      </c>
      <c r="N3" s="88" t="s">
        <v>84</v>
      </c>
      <c r="O3" s="89" t="s">
        <v>85</v>
      </c>
      <c r="P3" s="88" t="s">
        <v>86</v>
      </c>
    </row>
    <row r="4" spans="1:16" x14ac:dyDescent="0.2">
      <c r="A4" s="70" t="s">
        <v>257</v>
      </c>
      <c r="B4" s="14" t="s">
        <v>79</v>
      </c>
      <c r="C4" s="11" t="str">
        <f t="shared" ref="C4:G5" si="0">IF(L4=0,"-",L4)</f>
        <v>-</v>
      </c>
      <c r="D4" s="11" t="str">
        <f t="shared" si="0"/>
        <v>-</v>
      </c>
      <c r="E4" s="11" t="str">
        <f t="shared" si="0"/>
        <v>-</v>
      </c>
      <c r="F4" s="11" t="str">
        <f t="shared" si="0"/>
        <v>-</v>
      </c>
      <c r="G4" s="11" t="str">
        <f t="shared" si="0"/>
        <v>-</v>
      </c>
      <c r="H4" s="65"/>
      <c r="I4" s="133"/>
      <c r="J4" s="70" t="s">
        <v>241</v>
      </c>
      <c r="K4" s="14" t="s">
        <v>79</v>
      </c>
      <c r="L4" s="216">
        <v>0</v>
      </c>
      <c r="M4" s="216">
        <v>0</v>
      </c>
      <c r="N4" s="216">
        <v>0</v>
      </c>
      <c r="O4" s="217">
        <v>0</v>
      </c>
      <c r="P4" s="65">
        <f>O4/O8</f>
        <v>0</v>
      </c>
    </row>
    <row r="5" spans="1:16" x14ac:dyDescent="0.2">
      <c r="A5" s="70"/>
      <c r="B5" s="14" t="s">
        <v>155</v>
      </c>
      <c r="C5" s="11" t="str">
        <f t="shared" si="0"/>
        <v>-</v>
      </c>
      <c r="D5" s="11" t="str">
        <f t="shared" si="0"/>
        <v>-</v>
      </c>
      <c r="E5" s="11" t="str">
        <f t="shared" si="0"/>
        <v>-</v>
      </c>
      <c r="F5" s="11" t="str">
        <f t="shared" si="0"/>
        <v>-</v>
      </c>
      <c r="G5" s="11" t="str">
        <f t="shared" si="0"/>
        <v>-</v>
      </c>
      <c r="H5" s="24"/>
      <c r="I5" s="133"/>
      <c r="J5" s="70"/>
      <c r="K5" s="14" t="s">
        <v>155</v>
      </c>
      <c r="L5" s="216">
        <v>0</v>
      </c>
      <c r="M5" s="216">
        <v>0</v>
      </c>
      <c r="N5" s="216">
        <v>0</v>
      </c>
      <c r="O5" s="217">
        <v>0</v>
      </c>
      <c r="P5" s="65">
        <f>O5/O8</f>
        <v>0</v>
      </c>
    </row>
    <row r="6" spans="1:16" x14ac:dyDescent="0.2">
      <c r="A6" s="70"/>
      <c r="B6" s="14" t="s">
        <v>80</v>
      </c>
      <c r="C6" s="11">
        <f>L6+L7</f>
        <v>15</v>
      </c>
      <c r="D6" s="11">
        <f t="shared" ref="D6:F6" si="1">M6+M7</f>
        <v>222</v>
      </c>
      <c r="E6" s="11">
        <f t="shared" si="1"/>
        <v>50572</v>
      </c>
      <c r="F6" s="11">
        <f t="shared" si="1"/>
        <v>381368</v>
      </c>
      <c r="G6" s="24">
        <f>F6/F8</f>
        <v>1</v>
      </c>
      <c r="H6" s="24"/>
      <c r="I6" s="133"/>
      <c r="J6" s="70"/>
      <c r="K6" s="14" t="s">
        <v>80</v>
      </c>
      <c r="L6" s="306">
        <v>14</v>
      </c>
      <c r="M6" s="306">
        <v>217</v>
      </c>
      <c r="N6" s="307">
        <v>49336</v>
      </c>
      <c r="O6" s="308">
        <v>368947</v>
      </c>
      <c r="P6" s="65">
        <f>O6/O8</f>
        <v>0.96743040842440897</v>
      </c>
    </row>
    <row r="7" spans="1:16" x14ac:dyDescent="0.2">
      <c r="A7" s="1"/>
      <c r="B7" s="14" t="s">
        <v>62</v>
      </c>
      <c r="C7" s="19" t="s">
        <v>259</v>
      </c>
      <c r="D7" s="19" t="s">
        <v>259</v>
      </c>
      <c r="E7" s="19" t="s">
        <v>259</v>
      </c>
      <c r="F7" s="19" t="s">
        <v>259</v>
      </c>
      <c r="G7" s="19" t="s">
        <v>259</v>
      </c>
      <c r="H7" s="65"/>
      <c r="I7" s="133"/>
      <c r="J7" s="1"/>
      <c r="K7" s="14" t="s">
        <v>62</v>
      </c>
      <c r="L7" s="309">
        <v>1</v>
      </c>
      <c r="M7" s="310">
        <v>5</v>
      </c>
      <c r="N7" s="311">
        <v>1236</v>
      </c>
      <c r="O7" s="311">
        <v>12421</v>
      </c>
      <c r="P7" s="65">
        <f>O7/O8</f>
        <v>3.2569591575591028E-2</v>
      </c>
    </row>
    <row r="8" spans="1:16" x14ac:dyDescent="0.2">
      <c r="A8" s="1"/>
      <c r="B8" s="14" t="s">
        <v>61</v>
      </c>
      <c r="C8" s="11">
        <f>SUM(C4:C7)</f>
        <v>15</v>
      </c>
      <c r="D8" s="11">
        <f>SUM(D4:D7)</f>
        <v>222</v>
      </c>
      <c r="E8" s="11">
        <f>SUM(E4:E7)</f>
        <v>50572</v>
      </c>
      <c r="F8" s="11">
        <f>SUM(F4:F7)</f>
        <v>381368</v>
      </c>
      <c r="G8" s="11"/>
      <c r="H8" s="11"/>
      <c r="I8" s="134"/>
      <c r="J8" s="1"/>
      <c r="K8" s="14" t="s">
        <v>61</v>
      </c>
      <c r="L8" s="11">
        <f>SUM(L4:L7)</f>
        <v>15</v>
      </c>
      <c r="M8" s="11">
        <f>SUM(M4:M7)</f>
        <v>222</v>
      </c>
      <c r="N8" s="11">
        <f>SUM(N4:N7)</f>
        <v>50572</v>
      </c>
      <c r="O8" s="11">
        <f>SUM(O4:O7)</f>
        <v>381368</v>
      </c>
      <c r="P8" s="11"/>
    </row>
    <row r="9" spans="1:16" x14ac:dyDescent="0.2">
      <c r="A9" s="1"/>
      <c r="B9" s="14"/>
      <c r="C9" s="11"/>
      <c r="D9" s="11"/>
      <c r="E9" s="11"/>
      <c r="F9" s="25"/>
      <c r="G9" s="11"/>
      <c r="H9" s="11"/>
      <c r="I9" s="134"/>
      <c r="J9" s="1"/>
      <c r="K9" s="14"/>
      <c r="L9" s="11"/>
      <c r="M9" s="11"/>
      <c r="N9" s="11"/>
      <c r="O9" s="25"/>
      <c r="P9" s="11"/>
    </row>
    <row r="10" spans="1:16" x14ac:dyDescent="0.2">
      <c r="A10" s="1" t="s">
        <v>258</v>
      </c>
      <c r="B10" s="14" t="s">
        <v>79</v>
      </c>
      <c r="C10" s="11" t="s">
        <v>259</v>
      </c>
      <c r="D10" s="11" t="s">
        <v>259</v>
      </c>
      <c r="E10" s="11" t="s">
        <v>259</v>
      </c>
      <c r="F10" s="11" t="s">
        <v>259</v>
      </c>
      <c r="G10" s="11" t="s">
        <v>259</v>
      </c>
      <c r="H10" s="11"/>
      <c r="I10" s="133"/>
      <c r="J10" s="1" t="s">
        <v>242</v>
      </c>
      <c r="K10" s="14" t="s">
        <v>79</v>
      </c>
      <c r="L10" s="306">
        <v>0</v>
      </c>
      <c r="M10" s="306">
        <v>0</v>
      </c>
      <c r="N10" s="306">
        <v>0</v>
      </c>
      <c r="O10" s="312">
        <v>0</v>
      </c>
      <c r="P10" s="65">
        <f>O10/O14</f>
        <v>0</v>
      </c>
    </row>
    <row r="11" spans="1:16" x14ac:dyDescent="0.2">
      <c r="A11" s="1"/>
      <c r="B11" s="14" t="s">
        <v>155</v>
      </c>
      <c r="C11" s="11" t="s">
        <v>259</v>
      </c>
      <c r="D11" s="11" t="s">
        <v>259</v>
      </c>
      <c r="E11" s="11" t="s">
        <v>259</v>
      </c>
      <c r="F11" s="11" t="s">
        <v>259</v>
      </c>
      <c r="G11" s="11" t="s">
        <v>259</v>
      </c>
      <c r="H11" s="24"/>
      <c r="I11" s="133"/>
      <c r="J11" s="1"/>
      <c r="K11" s="14" t="s">
        <v>155</v>
      </c>
      <c r="L11" s="306">
        <v>2</v>
      </c>
      <c r="M11" s="306">
        <v>64</v>
      </c>
      <c r="N11" s="307">
        <v>12934</v>
      </c>
      <c r="O11" s="308">
        <v>101796</v>
      </c>
      <c r="P11" s="65">
        <f>O11/O14</f>
        <v>0.23159508853513763</v>
      </c>
    </row>
    <row r="12" spans="1:16" x14ac:dyDescent="0.2">
      <c r="A12" s="1"/>
      <c r="B12" s="14" t="s">
        <v>80</v>
      </c>
      <c r="C12" s="11">
        <f>L11+L12+L10</f>
        <v>12</v>
      </c>
      <c r="D12" s="11">
        <f>M11+M12+M10</f>
        <v>288</v>
      </c>
      <c r="E12" s="11">
        <f>N11+N12+N10</f>
        <v>60476</v>
      </c>
      <c r="F12" s="11">
        <f>O11+O12+O10</f>
        <v>439543</v>
      </c>
      <c r="G12" s="24">
        <f>F12/F14</f>
        <v>1</v>
      </c>
      <c r="H12" s="24"/>
      <c r="I12" s="133"/>
      <c r="J12" s="1"/>
      <c r="K12" s="14" t="s">
        <v>80</v>
      </c>
      <c r="L12" s="306">
        <v>10</v>
      </c>
      <c r="M12" s="306">
        <v>224</v>
      </c>
      <c r="N12" s="307">
        <v>47542</v>
      </c>
      <c r="O12" s="308">
        <v>337747</v>
      </c>
      <c r="P12" s="65">
        <f>O12/O14</f>
        <v>0.76840491146486234</v>
      </c>
    </row>
    <row r="13" spans="1:16" x14ac:dyDescent="0.2">
      <c r="A13" s="1"/>
      <c r="B13" s="14" t="s">
        <v>62</v>
      </c>
      <c r="C13" s="19" t="str">
        <f>IF(L13=0,"-",L13)</f>
        <v>-</v>
      </c>
      <c r="D13" s="79" t="str">
        <f>IF(M13=0,"-",M13)</f>
        <v>-</v>
      </c>
      <c r="E13" s="79" t="str">
        <f>IF(N13=0,"-",N13)</f>
        <v>-</v>
      </c>
      <c r="F13" s="79" t="str">
        <f>IF(O13=0,"-",O13)</f>
        <v>-</v>
      </c>
      <c r="G13" s="69" t="str">
        <f>IF(P13=0,"-",P13)</f>
        <v>-</v>
      </c>
      <c r="H13" s="65"/>
      <c r="I13" s="133"/>
      <c r="J13" s="1"/>
      <c r="K13" s="14" t="s">
        <v>62</v>
      </c>
      <c r="L13" s="218">
        <v>0</v>
      </c>
      <c r="M13" s="218">
        <v>0</v>
      </c>
      <c r="N13" s="218">
        <v>0</v>
      </c>
      <c r="O13" s="219">
        <v>0</v>
      </c>
      <c r="P13" s="65">
        <f>O13/O14</f>
        <v>0</v>
      </c>
    </row>
    <row r="14" spans="1:16" x14ac:dyDescent="0.2">
      <c r="A14" s="1"/>
      <c r="B14" s="14" t="s">
        <v>61</v>
      </c>
      <c r="C14" s="11">
        <f>L14</f>
        <v>12</v>
      </c>
      <c r="D14" s="11">
        <f>M14</f>
        <v>288</v>
      </c>
      <c r="E14" s="11">
        <f>N14</f>
        <v>60476</v>
      </c>
      <c r="F14" s="11">
        <f>O14</f>
        <v>439543</v>
      </c>
      <c r="G14" s="11"/>
      <c r="H14" s="11"/>
      <c r="I14" s="134"/>
      <c r="J14" s="1"/>
      <c r="K14" s="14" t="s">
        <v>61</v>
      </c>
      <c r="L14" s="11">
        <f>SUM(L10:L13)</f>
        <v>12</v>
      </c>
      <c r="M14" s="11">
        <f>SUM(M10:M13)</f>
        <v>288</v>
      </c>
      <c r="N14" s="11">
        <f>SUM(N10:N13)</f>
        <v>60476</v>
      </c>
      <c r="O14" s="11">
        <f>SUM(O10:O13)</f>
        <v>439543</v>
      </c>
      <c r="P14" s="11"/>
    </row>
    <row r="15" spans="1:16" x14ac:dyDescent="0.2">
      <c r="A15" s="1"/>
      <c r="B15" s="14"/>
      <c r="C15" s="11"/>
      <c r="D15" s="11"/>
      <c r="E15" s="11"/>
      <c r="F15" s="25"/>
      <c r="G15" s="11"/>
      <c r="H15" s="11"/>
      <c r="I15" s="134"/>
      <c r="J15" s="1"/>
      <c r="K15" s="14"/>
      <c r="L15" s="11"/>
      <c r="M15" s="11"/>
      <c r="N15" s="11"/>
      <c r="O15" s="25"/>
      <c r="P15" s="11"/>
    </row>
    <row r="16" spans="1:16" x14ac:dyDescent="0.2">
      <c r="A16" s="1" t="s">
        <v>93</v>
      </c>
      <c r="B16" s="14" t="s">
        <v>79</v>
      </c>
      <c r="C16" s="11">
        <f>IF(L16=0,"-",L16)</f>
        <v>1</v>
      </c>
      <c r="D16" s="11">
        <f t="shared" ref="D16:G19" si="2">IF(M16=0,"-",M16)</f>
        <v>7</v>
      </c>
      <c r="E16" s="11">
        <f t="shared" si="2"/>
        <v>1404</v>
      </c>
      <c r="F16" s="11">
        <f t="shared" si="2"/>
        <v>8766</v>
      </c>
      <c r="G16" s="17">
        <f t="shared" si="2"/>
        <v>2.121553957196693E-3</v>
      </c>
      <c r="H16" s="24"/>
      <c r="I16" s="133"/>
      <c r="J16" s="1" t="s">
        <v>93</v>
      </c>
      <c r="K16" s="14" t="s">
        <v>79</v>
      </c>
      <c r="L16" s="306">
        <v>1</v>
      </c>
      <c r="M16" s="306">
        <v>7</v>
      </c>
      <c r="N16" s="307">
        <v>1404</v>
      </c>
      <c r="O16" s="308">
        <v>8766</v>
      </c>
      <c r="P16" s="65">
        <f>O16/O20</f>
        <v>2.121553957196693E-3</v>
      </c>
    </row>
    <row r="17" spans="1:16" x14ac:dyDescent="0.2">
      <c r="A17" s="1"/>
      <c r="B17" s="14" t="s">
        <v>155</v>
      </c>
      <c r="C17" s="11">
        <f t="shared" ref="C17:C19" si="3">IF(L17=0,"-",L17)</f>
        <v>23</v>
      </c>
      <c r="D17" s="11">
        <f t="shared" si="2"/>
        <v>513</v>
      </c>
      <c r="E17" s="11">
        <f t="shared" si="2"/>
        <v>109142</v>
      </c>
      <c r="F17" s="11">
        <f t="shared" si="2"/>
        <v>961501</v>
      </c>
      <c r="G17" s="17">
        <f t="shared" si="2"/>
        <v>0.23270320002265316</v>
      </c>
      <c r="H17" s="24"/>
      <c r="I17" s="133"/>
      <c r="J17" s="1"/>
      <c r="K17" s="14" t="s">
        <v>155</v>
      </c>
      <c r="L17" s="306">
        <v>23</v>
      </c>
      <c r="M17" s="306">
        <v>513</v>
      </c>
      <c r="N17" s="307">
        <v>109142</v>
      </c>
      <c r="O17" s="308">
        <v>961501</v>
      </c>
      <c r="P17" s="65">
        <f>O17/O20</f>
        <v>0.23270320002265316</v>
      </c>
    </row>
    <row r="18" spans="1:16" x14ac:dyDescent="0.2">
      <c r="A18" s="1"/>
      <c r="B18" s="14" t="s">
        <v>80</v>
      </c>
      <c r="C18" s="11">
        <f t="shared" si="3"/>
        <v>65</v>
      </c>
      <c r="D18" s="11">
        <f t="shared" si="2"/>
        <v>1258</v>
      </c>
      <c r="E18" s="11">
        <f t="shared" si="2"/>
        <v>308719</v>
      </c>
      <c r="F18" s="11">
        <f t="shared" si="2"/>
        <v>2958007</v>
      </c>
      <c r="G18" s="17">
        <f t="shared" si="2"/>
        <v>0.71589909380167904</v>
      </c>
      <c r="H18" s="24"/>
      <c r="I18" s="133"/>
      <c r="J18" s="1"/>
      <c r="K18" s="14" t="s">
        <v>80</v>
      </c>
      <c r="L18" s="306">
        <v>65</v>
      </c>
      <c r="M18" s="307">
        <v>1258</v>
      </c>
      <c r="N18" s="307">
        <v>308719</v>
      </c>
      <c r="O18" s="308">
        <v>2958007</v>
      </c>
      <c r="P18" s="65">
        <f>O18/O20</f>
        <v>0.71589909380167904</v>
      </c>
    </row>
    <row r="19" spans="1:16" x14ac:dyDescent="0.2">
      <c r="A19" s="1"/>
      <c r="B19" s="14" t="s">
        <v>62</v>
      </c>
      <c r="C19" s="19">
        <f t="shared" si="3"/>
        <v>5</v>
      </c>
      <c r="D19" s="19">
        <f t="shared" si="2"/>
        <v>83</v>
      </c>
      <c r="E19" s="19">
        <f t="shared" si="2"/>
        <v>24872</v>
      </c>
      <c r="F19" s="19">
        <f t="shared" si="2"/>
        <v>203603</v>
      </c>
      <c r="G19" s="237">
        <f t="shared" si="2"/>
        <v>4.9276152218471168E-2</v>
      </c>
      <c r="H19" s="65"/>
      <c r="I19" s="133"/>
      <c r="J19" s="1"/>
      <c r="K19" s="14" t="s">
        <v>62</v>
      </c>
      <c r="L19" s="309">
        <v>5</v>
      </c>
      <c r="M19" s="309">
        <v>83</v>
      </c>
      <c r="N19" s="311">
        <v>24872</v>
      </c>
      <c r="O19" s="311">
        <v>203603</v>
      </c>
      <c r="P19" s="65">
        <f>O19/O20</f>
        <v>4.9276152218471168E-2</v>
      </c>
    </row>
    <row r="20" spans="1:16" x14ac:dyDescent="0.2">
      <c r="A20" s="1"/>
      <c r="B20" s="14" t="s">
        <v>61</v>
      </c>
      <c r="C20" s="11">
        <f>SUM(C16:C19)</f>
        <v>94</v>
      </c>
      <c r="D20" s="11">
        <f>SUM(D16:D19)</f>
        <v>1861</v>
      </c>
      <c r="E20" s="11">
        <f>SUM(E16:E19)</f>
        <v>444137</v>
      </c>
      <c r="F20" s="11">
        <f>SUM(F16:F19)</f>
        <v>4131877</v>
      </c>
      <c r="G20" s="11"/>
      <c r="H20" s="11"/>
      <c r="I20" s="134"/>
      <c r="J20" s="1"/>
      <c r="K20" s="14" t="s">
        <v>61</v>
      </c>
      <c r="L20" s="11">
        <f>SUM(L16:L19)</f>
        <v>94</v>
      </c>
      <c r="M20" s="11">
        <f>SUM(M16:M19)</f>
        <v>1861</v>
      </c>
      <c r="N20" s="11">
        <f>SUM(N16:N19)</f>
        <v>444137</v>
      </c>
      <c r="O20" s="11">
        <f>SUM(O16:O19)</f>
        <v>4131877</v>
      </c>
      <c r="P20" s="11"/>
    </row>
    <row r="21" spans="1:16" x14ac:dyDescent="0.2">
      <c r="A21" s="1"/>
      <c r="B21" s="14"/>
      <c r="C21" s="11"/>
      <c r="D21" s="11"/>
      <c r="E21" s="11"/>
      <c r="F21" s="25"/>
      <c r="G21" s="11"/>
      <c r="H21" s="11"/>
      <c r="I21" s="134"/>
      <c r="J21" s="1"/>
      <c r="K21" s="14"/>
      <c r="L21" s="11"/>
      <c r="M21" s="11"/>
      <c r="N21" s="11"/>
      <c r="O21" s="25"/>
      <c r="P21" s="11"/>
    </row>
    <row r="22" spans="1:16" x14ac:dyDescent="0.2">
      <c r="A22" s="1" t="s">
        <v>94</v>
      </c>
      <c r="B22" s="14" t="s">
        <v>79</v>
      </c>
      <c r="C22" s="11" t="s">
        <v>259</v>
      </c>
      <c r="D22" s="11" t="s">
        <v>259</v>
      </c>
      <c r="E22" s="11" t="s">
        <v>259</v>
      </c>
      <c r="F22" s="11" t="s">
        <v>259</v>
      </c>
      <c r="G22" s="11" t="s">
        <v>259</v>
      </c>
      <c r="H22" s="76"/>
      <c r="I22" s="135"/>
      <c r="J22" s="1" t="s">
        <v>94</v>
      </c>
      <c r="K22" s="14" t="s">
        <v>79</v>
      </c>
      <c r="L22" s="306">
        <v>0</v>
      </c>
      <c r="M22" s="306">
        <v>0</v>
      </c>
      <c r="N22" s="306">
        <v>0</v>
      </c>
      <c r="O22" s="306">
        <v>0</v>
      </c>
      <c r="P22" s="65">
        <f>O22/O26</f>
        <v>0</v>
      </c>
    </row>
    <row r="23" spans="1:16" x14ac:dyDescent="0.2">
      <c r="A23" s="1"/>
      <c r="B23" s="14" t="s">
        <v>155</v>
      </c>
      <c r="C23" s="11">
        <f>L22+L23</f>
        <v>3</v>
      </c>
      <c r="D23" s="11">
        <f t="shared" ref="D23:G23" si="4">M22+M23</f>
        <v>20</v>
      </c>
      <c r="E23" s="11">
        <f t="shared" si="4"/>
        <v>5025</v>
      </c>
      <c r="F23" s="11">
        <f t="shared" si="4"/>
        <v>33684</v>
      </c>
      <c r="G23" s="231">
        <f t="shared" si="4"/>
        <v>0.10352044501129432</v>
      </c>
      <c r="H23" s="11"/>
      <c r="I23" s="133"/>
      <c r="J23" s="1"/>
      <c r="K23" s="14" t="s">
        <v>155</v>
      </c>
      <c r="L23" s="306">
        <v>3</v>
      </c>
      <c r="M23" s="306">
        <v>20</v>
      </c>
      <c r="N23" s="307">
        <v>5025</v>
      </c>
      <c r="O23" s="308">
        <v>33684</v>
      </c>
      <c r="P23" s="65">
        <f>O23/O26</f>
        <v>0.10352044501129432</v>
      </c>
    </row>
    <row r="24" spans="1:16" x14ac:dyDescent="0.2">
      <c r="A24" s="1"/>
      <c r="B24" s="14" t="s">
        <v>80</v>
      </c>
      <c r="C24" s="11">
        <f>L24+L25</f>
        <v>15</v>
      </c>
      <c r="D24" s="11">
        <f t="shared" ref="D24:G24" si="5">M24+M25</f>
        <v>100</v>
      </c>
      <c r="E24" s="11">
        <f t="shared" si="5"/>
        <v>32284</v>
      </c>
      <c r="F24" s="11">
        <f t="shared" si="5"/>
        <v>291701</v>
      </c>
      <c r="G24" s="231">
        <f t="shared" si="5"/>
        <v>0.89647955498870568</v>
      </c>
      <c r="H24" s="24"/>
      <c r="I24" s="133"/>
      <c r="J24" s="1"/>
      <c r="K24" s="14" t="s">
        <v>80</v>
      </c>
      <c r="L24" s="306">
        <v>14</v>
      </c>
      <c r="M24" s="306">
        <v>90</v>
      </c>
      <c r="N24" s="307">
        <v>29122</v>
      </c>
      <c r="O24" s="308">
        <v>262603</v>
      </c>
      <c r="P24" s="65">
        <f>O24/O26</f>
        <v>0.80705318315226582</v>
      </c>
    </row>
    <row r="25" spans="1:16" x14ac:dyDescent="0.2">
      <c r="A25" s="1"/>
      <c r="B25" s="14" t="s">
        <v>62</v>
      </c>
      <c r="C25" s="19" t="s">
        <v>259</v>
      </c>
      <c r="D25" s="19" t="s">
        <v>259</v>
      </c>
      <c r="E25" s="19" t="s">
        <v>259</v>
      </c>
      <c r="F25" s="19" t="s">
        <v>259</v>
      </c>
      <c r="G25" s="19" t="s">
        <v>259</v>
      </c>
      <c r="H25" s="11"/>
      <c r="I25" s="133"/>
      <c r="J25" s="1"/>
      <c r="K25" s="14" t="s">
        <v>62</v>
      </c>
      <c r="L25" s="309">
        <v>1</v>
      </c>
      <c r="M25" s="309">
        <v>10</v>
      </c>
      <c r="N25" s="313">
        <v>3162</v>
      </c>
      <c r="O25" s="311">
        <v>29098</v>
      </c>
      <c r="P25" s="65">
        <f>O25/O26</f>
        <v>8.9426371836439908E-2</v>
      </c>
    </row>
    <row r="26" spans="1:16" x14ac:dyDescent="0.2">
      <c r="A26" s="1"/>
      <c r="B26" s="14" t="s">
        <v>61</v>
      </c>
      <c r="C26" s="11">
        <f>SUM(C22:C25)</f>
        <v>18</v>
      </c>
      <c r="D26" s="11">
        <f>SUM(D22:D25)</f>
        <v>120</v>
      </c>
      <c r="E26" s="11">
        <f>SUM(E22:E25)</f>
        <v>37309</v>
      </c>
      <c r="F26" s="11">
        <f>SUM(F22:F25)</f>
        <v>325385</v>
      </c>
      <c r="G26" s="11"/>
      <c r="H26" s="11"/>
      <c r="I26" s="134"/>
      <c r="J26" s="1"/>
      <c r="K26" s="14" t="s">
        <v>61</v>
      </c>
      <c r="L26" s="11">
        <f>SUM(L22:L25)</f>
        <v>18</v>
      </c>
      <c r="M26" s="11">
        <f>SUM(M22:M25)</f>
        <v>120</v>
      </c>
      <c r="N26" s="11">
        <f>SUM(N22:N25)</f>
        <v>37309</v>
      </c>
      <c r="O26" s="11">
        <f>SUM(O22:O25)</f>
        <v>325385</v>
      </c>
      <c r="P26" s="11"/>
    </row>
    <row r="27" spans="1:16" x14ac:dyDescent="0.2">
      <c r="A27" s="1"/>
      <c r="B27" s="14"/>
      <c r="C27" s="11"/>
      <c r="D27" s="11"/>
      <c r="E27" s="11"/>
      <c r="F27" s="25"/>
      <c r="G27" s="11"/>
      <c r="H27" s="11"/>
      <c r="I27" s="134"/>
      <c r="J27" s="1"/>
      <c r="K27" s="14"/>
      <c r="L27" s="11"/>
      <c r="M27" s="11"/>
      <c r="N27" s="11"/>
      <c r="O27" s="25"/>
      <c r="P27" s="11"/>
    </row>
    <row r="28" spans="1:16" x14ac:dyDescent="0.2">
      <c r="A28" s="1" t="s">
        <v>253</v>
      </c>
      <c r="B28" s="14" t="s">
        <v>79</v>
      </c>
      <c r="C28" s="11" t="s">
        <v>13</v>
      </c>
      <c r="D28" s="11" t="s">
        <v>13</v>
      </c>
      <c r="E28" s="11" t="s">
        <v>13</v>
      </c>
      <c r="F28" s="11" t="s">
        <v>13</v>
      </c>
      <c r="G28" s="11" t="s">
        <v>13</v>
      </c>
      <c r="H28" s="76"/>
      <c r="I28" s="135"/>
      <c r="J28" s="1" t="s">
        <v>172</v>
      </c>
      <c r="K28" s="14" t="s">
        <v>79</v>
      </c>
      <c r="L28" s="216">
        <v>0</v>
      </c>
      <c r="M28" s="216">
        <v>0</v>
      </c>
      <c r="N28" s="216">
        <v>0</v>
      </c>
      <c r="O28" s="216">
        <v>0</v>
      </c>
      <c r="P28" s="65" t="e">
        <f>O28/O32</f>
        <v>#DIV/0!</v>
      </c>
    </row>
    <row r="29" spans="1:16" x14ac:dyDescent="0.2">
      <c r="A29" s="2"/>
      <c r="B29" s="14" t="s">
        <v>155</v>
      </c>
      <c r="C29" s="11" t="s">
        <v>13</v>
      </c>
      <c r="D29" s="11" t="s">
        <v>13</v>
      </c>
      <c r="E29" s="11" t="s">
        <v>13</v>
      </c>
      <c r="F29" s="11" t="s">
        <v>13</v>
      </c>
      <c r="G29" s="11" t="s">
        <v>13</v>
      </c>
      <c r="H29" s="76"/>
      <c r="I29" s="135"/>
      <c r="K29" s="14" t="s">
        <v>155</v>
      </c>
      <c r="L29" s="216">
        <v>0</v>
      </c>
      <c r="M29" s="216">
        <v>0</v>
      </c>
      <c r="N29" s="216">
        <v>0</v>
      </c>
      <c r="O29" s="216">
        <v>0</v>
      </c>
      <c r="P29" s="65" t="e">
        <f>O29/O32</f>
        <v>#DIV/0!</v>
      </c>
    </row>
    <row r="30" spans="1:16" x14ac:dyDescent="0.2">
      <c r="A30" s="1"/>
      <c r="B30" s="14" t="s">
        <v>80</v>
      </c>
      <c r="C30" s="76" t="s">
        <v>13</v>
      </c>
      <c r="D30" s="76" t="s">
        <v>13</v>
      </c>
      <c r="E30" s="76" t="s">
        <v>13</v>
      </c>
      <c r="F30" s="76" t="s">
        <v>13</v>
      </c>
      <c r="G30" s="24" t="s">
        <v>13</v>
      </c>
      <c r="H30" s="76"/>
      <c r="I30" s="135"/>
      <c r="K30" s="14" t="s">
        <v>80</v>
      </c>
      <c r="L30" s="216">
        <v>0</v>
      </c>
      <c r="M30" s="216">
        <v>0</v>
      </c>
      <c r="N30" s="216">
        <v>0</v>
      </c>
      <c r="O30" s="216">
        <v>0</v>
      </c>
      <c r="P30" s="65" t="e">
        <f>O30/O32</f>
        <v>#DIV/0!</v>
      </c>
    </row>
    <row r="31" spans="1:16" x14ac:dyDescent="0.2">
      <c r="A31" s="1"/>
      <c r="B31" s="14" t="s">
        <v>62</v>
      </c>
      <c r="C31" s="170" t="s">
        <v>13</v>
      </c>
      <c r="D31" s="170" t="s">
        <v>13</v>
      </c>
      <c r="E31" s="170" t="s">
        <v>13</v>
      </c>
      <c r="F31" s="170" t="s">
        <v>13</v>
      </c>
      <c r="G31" s="170" t="s">
        <v>13</v>
      </c>
      <c r="H31" s="76"/>
      <c r="I31" s="135"/>
      <c r="K31" s="14" t="s">
        <v>62</v>
      </c>
      <c r="L31" s="220">
        <v>0</v>
      </c>
      <c r="M31" s="220">
        <v>0</v>
      </c>
      <c r="N31" s="220">
        <v>0</v>
      </c>
      <c r="O31" s="220">
        <v>0</v>
      </c>
      <c r="P31" s="65" t="e">
        <f>O31/O32</f>
        <v>#DIV/0!</v>
      </c>
    </row>
    <row r="32" spans="1:16" x14ac:dyDescent="0.2">
      <c r="A32" s="77"/>
      <c r="B32" s="91" t="s">
        <v>61</v>
      </c>
      <c r="C32" s="170" t="s">
        <v>13</v>
      </c>
      <c r="D32" s="170" t="s">
        <v>13</v>
      </c>
      <c r="E32" s="170" t="s">
        <v>13</v>
      </c>
      <c r="F32" s="170" t="s">
        <v>13</v>
      </c>
      <c r="G32" s="170" t="s">
        <v>13</v>
      </c>
      <c r="H32" s="76"/>
      <c r="I32" s="135"/>
      <c r="K32" s="14" t="s">
        <v>61</v>
      </c>
      <c r="L32" s="11">
        <f>SUM(L28:L31)</f>
        <v>0</v>
      </c>
      <c r="M32" s="11">
        <f>SUM(M28:M31)</f>
        <v>0</v>
      </c>
      <c r="N32" s="11">
        <f>SUM(N28:N31)</f>
        <v>0</v>
      </c>
      <c r="O32" s="11">
        <f>SUM(O28:O31)</f>
        <v>0</v>
      </c>
      <c r="P32" s="11"/>
    </row>
    <row r="33" spans="1:9" ht="23.25" customHeight="1" x14ac:dyDescent="0.2">
      <c r="A33" s="314" t="s">
        <v>260</v>
      </c>
      <c r="B33" s="314"/>
      <c r="C33" s="314"/>
      <c r="D33" s="314"/>
      <c r="E33" s="314"/>
      <c r="F33" s="314"/>
      <c r="G33" s="314"/>
      <c r="H33" s="1"/>
      <c r="I33" s="136"/>
    </row>
    <row r="34" spans="1:9" ht="11.25" customHeight="1" x14ac:dyDescent="0.2">
      <c r="A34" s="357" t="s">
        <v>261</v>
      </c>
      <c r="B34" s="358"/>
      <c r="C34" s="358"/>
      <c r="D34" s="358"/>
      <c r="E34" s="358"/>
      <c r="F34" s="358"/>
      <c r="G34" s="358"/>
      <c r="H34" s="126"/>
      <c r="I34" s="137"/>
    </row>
    <row r="35" spans="1:9" ht="12.75" x14ac:dyDescent="0.2">
      <c r="A35" s="357"/>
      <c r="B35" s="358"/>
      <c r="C35" s="358"/>
      <c r="D35" s="358"/>
      <c r="E35" s="358"/>
      <c r="F35" s="358"/>
      <c r="G35" s="358"/>
      <c r="H35" s="175"/>
      <c r="I35" s="138"/>
    </row>
    <row r="36" spans="1:9" ht="36.75" customHeight="1" x14ac:dyDescent="0.2">
      <c r="A36" s="359"/>
      <c r="B36" s="360"/>
      <c r="C36" s="360"/>
      <c r="D36" s="360"/>
      <c r="E36" s="360"/>
      <c r="F36" s="360"/>
      <c r="G36" s="360"/>
      <c r="H36" s="175"/>
      <c r="I36" s="138"/>
    </row>
  </sheetData>
  <customSheetViews>
    <customSheetView guid="{73A60780-7FCE-4E68-9B90-6C8938057D19}" showGridLines="0">
      <pane xSplit="1" ySplit="3" topLeftCell="B10" activePane="bottomRight" state="frozen"/>
      <selection pane="bottomRight" activeCell="A34" sqref="A34:G35"/>
      <pageMargins left="1" right="1" top="1" bottom="1" header="0.5" footer="0.5"/>
      <printOptions horizontalCentered="1"/>
      <pageSetup orientation="portrait" horizontalDpi="1200" verticalDpi="1200" r:id="rId1"/>
      <headerFooter alignWithMargins="0"/>
    </customSheetView>
    <customSheetView guid="{5E2D4B7B-9524-460E-835A-89EFB26E35D2}" showPageBreaks="1" showGridLines="0" printArea="1" showRuler="0">
      <pane xSplit="1" ySplit="2" topLeftCell="B4" activePane="bottomRight" state="frozen"/>
      <selection pane="bottomRight" activeCell="A37" sqref="A37"/>
      <pageMargins left="1" right="1" top="1" bottom="1" header="0.5" footer="0.5"/>
      <printOptions horizontalCentered="1"/>
      <pageSetup orientation="portrait" horizontalDpi="1200" verticalDpi="1200" r:id="rId2"/>
      <headerFooter alignWithMargins="0"/>
    </customSheetView>
    <customSheetView guid="{9D1FFA88-73F7-42F2-A3C5-A9D88FF9DD10}" showGridLines="0" showRuler="0">
      <pane xSplit="1" ySplit="2" topLeftCell="B4" activePane="bottomRight" state="frozen"/>
      <selection pane="bottomRight" activeCell="A37" sqref="A37"/>
      <pageMargins left="1" right="1" top="1" bottom="1" header="0.5" footer="0.5"/>
      <printOptions horizontalCentered="1"/>
      <pageSetup orientation="portrait" horizontalDpi="1200" verticalDpi="1200" r:id="rId3"/>
      <headerFooter alignWithMargins="0"/>
    </customSheetView>
    <customSheetView guid="{F50AFA42-8ACD-49F6-97A0-3A0EB6FE30A6}" showPageBreaks="1" showGridLines="0" printArea="1" showRuler="0">
      <pane xSplit="1" ySplit="2" topLeftCell="B3" activePane="bottomRight" state="frozen"/>
      <selection pane="bottomRight" activeCell="A35" sqref="A35"/>
      <pageMargins left="1" right="1" top="1" bottom="1" header="0.5" footer="0.5"/>
      <printOptions horizontalCentered="1"/>
      <pageSetup orientation="portrait" horizontalDpi="1200" verticalDpi="1200" r:id="rId4"/>
      <headerFooter alignWithMargins="0"/>
    </customSheetView>
    <customSheetView guid="{22ADF58D-C99D-4735-AC3B-798FE2CAC042}" showGridLines="0" showRuler="0">
      <pane xSplit="1" ySplit="2" topLeftCell="B3" activePane="bottomRight" state="frozen"/>
      <selection pane="bottomRight" sqref="A1:G1"/>
      <pageMargins left="1" right="1" top="1" bottom="1" header="0.5" footer="0.5"/>
      <printOptions horizontalCentered="1"/>
      <pageSetup orientation="portrait" horizontalDpi="1200" verticalDpi="1200" r:id="rId5"/>
      <headerFooter alignWithMargins="0"/>
    </customSheetView>
    <customSheetView guid="{75D8622E-4723-408B-B249-2805B46C2441}" showPageBreaks="1" printArea="1" showRuler="0">
      <pane xSplit="1" ySplit="2" topLeftCell="B3" activePane="bottomRight" state="frozen"/>
      <selection pane="bottomRight" activeCell="C4" sqref="C4"/>
      <pageMargins left="1" right="1" top="1" bottom="1" header="0.5" footer="0.5"/>
      <printOptions horizontalCentered="1"/>
      <pageSetup orientation="portrait" horizontalDpi="1200" verticalDpi="1200" r:id="rId6"/>
      <headerFooter alignWithMargins="0"/>
    </customSheetView>
    <customSheetView guid="{0C6D0C04-69DE-4E3A-B1D1-0E8E605DB47E}" showPageBreaks="1" showGridLines="0" printArea="1" showRuler="0">
      <pane xSplit="1" ySplit="2" topLeftCell="B21" activePane="bottomRight" state="frozen"/>
      <selection pane="bottomRight" activeCell="B37" sqref="B37"/>
      <pageMargins left="1" right="1" top="1" bottom="1" header="0.5" footer="0.5"/>
      <printOptions horizontalCentered="1"/>
      <pageSetup orientation="portrait" horizontalDpi="1200" verticalDpi="1200" r:id="rId7"/>
      <headerFooter alignWithMargins="0"/>
    </customSheetView>
    <customSheetView guid="{CF9DD503-15ED-4D19-946E-2BE043323E96}" showPageBreaks="1" showGridLines="0" printArea="1" showRuler="0">
      <pane xSplit="1" ySplit="2" topLeftCell="B3" activePane="bottomRight" state="frozen"/>
      <selection pane="bottomRight" activeCell="B24" sqref="B24"/>
      <pageMargins left="1" right="1" top="1" bottom="1" header="0.5" footer="0.5"/>
      <printOptions horizontalCentered="1"/>
      <pageSetup orientation="portrait" horizontalDpi="1200" verticalDpi="1200" r:id="rId8"/>
      <headerFooter alignWithMargins="0"/>
    </customSheetView>
    <customSheetView guid="{2E1B4E85-9EBA-4DCB-A22C-856EEAA13F50}" showGridLines="0">
      <pane xSplit="1" ySplit="3" topLeftCell="B11" activePane="bottomRight" state="frozen"/>
      <selection pane="bottomRight" activeCell="A34" sqref="A34:G35"/>
      <pageMargins left="1" right="1" top="1" bottom="1" header="0.5" footer="0.5"/>
      <printOptions horizontalCentered="1"/>
      <pageSetup orientation="portrait" horizontalDpi="1200" verticalDpi="1200" r:id="rId9"/>
      <headerFooter alignWithMargins="0"/>
    </customSheetView>
    <customSheetView guid="{D32493C0-863F-42DB-AB8C-F54D6DB98418}" showGridLines="0">
      <pane xSplit="1" ySplit="3" topLeftCell="B4" activePane="bottomRight" state="frozen"/>
      <selection pane="bottomRight" activeCell="A5" sqref="A5:A6"/>
      <pageMargins left="1" right="1" top="1" bottom="1" header="0.5" footer="0.5"/>
      <printOptions horizontalCentered="1"/>
      <pageSetup orientation="portrait" horizontalDpi="1200" verticalDpi="1200" r:id="rId10"/>
      <headerFooter alignWithMargins="0"/>
    </customSheetView>
    <customSheetView guid="{2AFCF646-680B-40F3-9BDE-1EBC1A80D456}" showGridLines="0">
      <pane xSplit="1" ySplit="3" topLeftCell="B7" activePane="bottomRight" state="frozen"/>
      <selection pane="bottomRight" activeCell="A3" sqref="A3:G37"/>
      <pageMargins left="1" right="1" top="1" bottom="1" header="0.5" footer="0.5"/>
      <printOptions horizontalCentered="1"/>
      <pageSetup orientation="portrait" horizontalDpi="1200" verticalDpi="1200" r:id="rId11"/>
      <headerFooter alignWithMargins="0"/>
    </customSheetView>
  </customSheetViews>
  <mergeCells count="5">
    <mergeCell ref="A33:G33"/>
    <mergeCell ref="A1:G2"/>
    <mergeCell ref="A35:G35"/>
    <mergeCell ref="A36:G36"/>
    <mergeCell ref="A34:G34"/>
  </mergeCells>
  <phoneticPr fontId="2" type="noConversion"/>
  <printOptions horizontalCentered="1"/>
  <pageMargins left="1" right="1" top="1" bottom="1" header="0.5" footer="0.5"/>
  <pageSetup orientation="portrait" horizontalDpi="1200" verticalDpi="1200" r:id="rId1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K119"/>
  <sheetViews>
    <sheetView showGridLines="0" topLeftCell="A58" zoomScale="115" zoomScaleNormal="115" zoomScaleSheetLayoutView="100" workbookViewId="0">
      <selection activeCell="K11" sqref="K11"/>
    </sheetView>
  </sheetViews>
  <sheetFormatPr defaultColWidth="9.28515625" defaultRowHeight="12.75" x14ac:dyDescent="0.2"/>
  <cols>
    <col min="1" max="1" width="8.7109375" style="105" customWidth="1"/>
    <col min="2" max="2" width="14.7109375" style="103" customWidth="1"/>
    <col min="3" max="4" width="14.7109375" style="104" customWidth="1" phonetic="1"/>
    <col min="5" max="5" width="1.7109375" style="104" customWidth="1"/>
    <col min="6" max="6" width="14.7109375" style="104" customWidth="1" phonetic="1"/>
    <col min="7" max="7" width="14.7109375" style="103" customWidth="1"/>
    <col min="8" max="16384" width="9.28515625" style="103"/>
  </cols>
  <sheetData>
    <row r="1" spans="1:11" ht="25.5" customHeight="1" x14ac:dyDescent="0.2">
      <c r="A1" s="363" t="s">
        <v>221</v>
      </c>
      <c r="B1" s="363"/>
      <c r="C1" s="363"/>
      <c r="D1" s="363"/>
      <c r="E1" s="363"/>
      <c r="F1" s="363"/>
      <c r="G1" s="363"/>
    </row>
    <row r="2" spans="1:11" ht="11.25" x14ac:dyDescent="0.2">
      <c r="A2" s="115"/>
      <c r="B2" s="114"/>
      <c r="C2" s="361" t="s">
        <v>220</v>
      </c>
      <c r="D2" s="361"/>
      <c r="E2" s="114"/>
      <c r="F2" s="361" t="s">
        <v>219</v>
      </c>
      <c r="G2" s="361"/>
    </row>
    <row r="3" spans="1:11" ht="11.25" x14ac:dyDescent="0.2">
      <c r="A3" s="113" t="s">
        <v>63</v>
      </c>
      <c r="B3" s="112" t="s">
        <v>98</v>
      </c>
      <c r="C3" s="112" t="s">
        <v>99</v>
      </c>
      <c r="D3" s="112" t="s">
        <v>100</v>
      </c>
      <c r="E3" s="112"/>
      <c r="F3" s="112" t="s">
        <v>99</v>
      </c>
      <c r="G3" s="112" t="s">
        <v>100</v>
      </c>
    </row>
    <row r="4" spans="1:11" ht="11.25" x14ac:dyDescent="0.2">
      <c r="A4" s="105">
        <v>1978</v>
      </c>
      <c r="B4" s="109">
        <v>4919</v>
      </c>
      <c r="C4" s="109">
        <v>542</v>
      </c>
      <c r="D4" s="111" ph="1">
        <f t="shared" ref="D4:D33" si="0">C4/B4</f>
        <v>0.11018499695059972</v>
      </c>
      <c r="E4" s="110"/>
      <c r="F4" s="109">
        <v>2024</v>
      </c>
      <c r="G4" s="111">
        <f t="shared" ref="G4:G33" si="1">F4/B4</f>
        <v>0.41146574507013622</v>
      </c>
      <c r="I4" s="398"/>
      <c r="J4" s="398"/>
      <c r="K4" s="398"/>
    </row>
    <row r="5" spans="1:11" ht="11.25" x14ac:dyDescent="0.2">
      <c r="A5" s="105">
        <v>1979</v>
      </c>
      <c r="B5" s="109">
        <v>4594</v>
      </c>
      <c r="C5" s="109">
        <v>373</v>
      </c>
      <c r="D5" s="111" ph="1">
        <f t="shared" si="0"/>
        <v>8.119286025250326E-2</v>
      </c>
      <c r="E5" s="110"/>
      <c r="F5" s="109">
        <v>1641</v>
      </c>
      <c r="G5" s="111">
        <f t="shared" si="1"/>
        <v>0.35720505006530257</v>
      </c>
    </row>
    <row r="6" spans="1:11" ht="11.25" x14ac:dyDescent="0.2">
      <c r="A6" s="105">
        <v>1980</v>
      </c>
      <c r="B6" s="109">
        <v>4738</v>
      </c>
      <c r="C6" s="109">
        <v>431</v>
      </c>
      <c r="D6" s="111" ph="1">
        <f t="shared" si="0"/>
        <v>9.096665259603208E-2</v>
      </c>
      <c r="E6" s="110"/>
      <c r="F6" s="109">
        <v>1733</v>
      </c>
      <c r="G6" s="111">
        <f t="shared" si="1"/>
        <v>0.36576614605318702</v>
      </c>
    </row>
    <row r="7" spans="1:11" ht="11.25" x14ac:dyDescent="0.2">
      <c r="A7" s="105">
        <v>1981</v>
      </c>
      <c r="B7" s="109">
        <v>4102</v>
      </c>
      <c r="C7" s="109">
        <v>395</v>
      </c>
      <c r="D7" s="111" ph="1">
        <f t="shared" si="0"/>
        <v>9.6294490492442708E-2</v>
      </c>
      <c r="E7" s="110"/>
      <c r="F7" s="109">
        <v>1599</v>
      </c>
      <c r="G7" s="111">
        <f t="shared" si="1"/>
        <v>0.38980984885421743</v>
      </c>
    </row>
    <row r="8" spans="1:11" ht="11.25" x14ac:dyDescent="0.2">
      <c r="A8" s="105">
        <v>1982</v>
      </c>
      <c r="B8" s="109">
        <v>4013</v>
      </c>
      <c r="C8" s="109">
        <v>438</v>
      </c>
      <c r="D8" s="111" ph="1">
        <f t="shared" si="0"/>
        <v>0.10914527784699726</v>
      </c>
      <c r="E8" s="110"/>
      <c r="F8" s="109">
        <v>1602</v>
      </c>
      <c r="G8" s="111">
        <f t="shared" si="1"/>
        <v>0.39920259157737353</v>
      </c>
    </row>
    <row r="9" spans="1:11" ht="11.25" x14ac:dyDescent="0.2">
      <c r="A9" s="105">
        <v>1983</v>
      </c>
      <c r="B9" s="109">
        <v>3223</v>
      </c>
      <c r="C9" s="109">
        <v>353</v>
      </c>
      <c r="D9" s="111" ph="1">
        <f t="shared" si="0"/>
        <v>0.10952528699968973</v>
      </c>
      <c r="E9" s="110"/>
      <c r="F9" s="109">
        <v>1268</v>
      </c>
      <c r="G9" s="111">
        <f t="shared" si="1"/>
        <v>0.39342227738132174</v>
      </c>
    </row>
    <row r="10" spans="1:11" ht="11.25" x14ac:dyDescent="0.2">
      <c r="A10" s="105">
        <v>1984</v>
      </c>
      <c r="B10" s="109">
        <v>2569</v>
      </c>
      <c r="C10" s="109">
        <v>213</v>
      </c>
      <c r="D10" s="111" ph="1">
        <f t="shared" si="0"/>
        <v>8.2911638769949392E-2</v>
      </c>
      <c r="E10" s="110"/>
      <c r="F10" s="109">
        <v>918</v>
      </c>
      <c r="G10" s="111">
        <f t="shared" si="1"/>
        <v>0.35733748540288052</v>
      </c>
    </row>
    <row r="11" spans="1:11" ht="11.25" x14ac:dyDescent="0.2">
      <c r="A11" s="105">
        <v>1985</v>
      </c>
      <c r="B11" s="109">
        <v>2308</v>
      </c>
      <c r="C11" s="109">
        <v>241</v>
      </c>
      <c r="D11" s="111" ph="1">
        <f t="shared" si="0"/>
        <v>0.10441941074523396</v>
      </c>
      <c r="E11" s="110"/>
      <c r="F11" s="109">
        <v>898</v>
      </c>
      <c r="G11" s="111">
        <f t="shared" si="1"/>
        <v>0.38908145580589254</v>
      </c>
    </row>
    <row r="12" spans="1:11" ht="11.25" x14ac:dyDescent="0.2">
      <c r="A12" s="105">
        <v>1986</v>
      </c>
      <c r="B12" s="109">
        <v>2582</v>
      </c>
      <c r="C12" s="109">
        <v>302</v>
      </c>
      <c r="D12" s="111" ph="1">
        <f t="shared" si="0"/>
        <v>0.11696359411309062</v>
      </c>
      <c r="E12" s="110"/>
      <c r="F12" s="109">
        <v>1151</v>
      </c>
      <c r="G12" s="111">
        <f t="shared" si="1"/>
        <v>0.4457784663051898</v>
      </c>
    </row>
    <row r="13" spans="1:11" ht="11.25" x14ac:dyDescent="0.2">
      <c r="A13" s="105">
        <v>1987</v>
      </c>
      <c r="B13" s="109">
        <v>2442</v>
      </c>
      <c r="C13" s="109">
        <v>320</v>
      </c>
      <c r="D13" s="111" ph="1">
        <f t="shared" si="0"/>
        <v>0.13104013104013104</v>
      </c>
      <c r="E13" s="110"/>
      <c r="F13" s="109">
        <v>1080</v>
      </c>
      <c r="G13" s="111">
        <f t="shared" si="1"/>
        <v>0.44226044226044225</v>
      </c>
    </row>
    <row r="14" spans="1:11" ht="11.25" x14ac:dyDescent="0.2">
      <c r="A14" s="105">
        <v>1988</v>
      </c>
      <c r="B14" s="109">
        <v>2571</v>
      </c>
      <c r="C14" s="109">
        <v>409</v>
      </c>
      <c r="D14" s="111" ph="1">
        <f t="shared" si="0"/>
        <v>0.15908206923376117</v>
      </c>
      <c r="E14" s="110"/>
      <c r="F14" s="109">
        <v>1285</v>
      </c>
      <c r="G14" s="111">
        <f t="shared" si="1"/>
        <v>0.49980552314274601</v>
      </c>
    </row>
    <row r="15" spans="1:11" ht="11.25" x14ac:dyDescent="0.2">
      <c r="A15" s="105">
        <v>1989</v>
      </c>
      <c r="B15" s="109">
        <v>2534</v>
      </c>
      <c r="C15" s="109">
        <v>363</v>
      </c>
      <c r="D15" s="111" ph="1">
        <f t="shared" si="0"/>
        <v>0.14325177584846094</v>
      </c>
      <c r="E15" s="110"/>
      <c r="F15" s="109">
        <v>1244</v>
      </c>
      <c r="G15" s="111">
        <f t="shared" si="1"/>
        <v>0.49092344119968429</v>
      </c>
    </row>
    <row r="16" spans="1:11" ht="11.25" x14ac:dyDescent="0.2">
      <c r="A16" s="105">
        <v>1990</v>
      </c>
      <c r="B16" s="109">
        <v>2115</v>
      </c>
      <c r="C16" s="109">
        <v>295</v>
      </c>
      <c r="D16" s="111" ph="1">
        <f t="shared" si="0"/>
        <v>0.13947990543735225</v>
      </c>
      <c r="E16" s="110"/>
      <c r="F16" s="109">
        <v>976</v>
      </c>
      <c r="G16" s="111">
        <f t="shared" si="1"/>
        <v>0.46146572104018913</v>
      </c>
    </row>
    <row r="17" spans="1:7" ht="11.25" x14ac:dyDescent="0.2">
      <c r="A17" s="105">
        <v>1991</v>
      </c>
      <c r="B17" s="109">
        <v>1769</v>
      </c>
      <c r="C17" s="109">
        <v>224</v>
      </c>
      <c r="D17" s="111" ph="1">
        <f t="shared" si="0"/>
        <v>0.12662521198417184</v>
      </c>
      <c r="E17" s="110"/>
      <c r="F17" s="109">
        <v>791</v>
      </c>
      <c r="G17" s="111">
        <f t="shared" si="1"/>
        <v>0.44714527981910684</v>
      </c>
    </row>
    <row r="18" spans="1:7" ht="11.25" x14ac:dyDescent="0.2">
      <c r="A18" s="105">
        <v>1992</v>
      </c>
      <c r="B18" s="109">
        <v>1085</v>
      </c>
      <c r="C18" s="109">
        <v>131</v>
      </c>
      <c r="D18" s="111" ph="1">
        <f t="shared" si="0"/>
        <v>0.12073732718894009</v>
      </c>
      <c r="E18" s="110"/>
      <c r="F18" s="109">
        <v>485</v>
      </c>
      <c r="G18" s="111">
        <f t="shared" si="1"/>
        <v>0.44700460829493088</v>
      </c>
    </row>
    <row r="19" spans="1:7" ht="11.25" x14ac:dyDescent="0.2">
      <c r="A19" s="105">
        <v>1993</v>
      </c>
      <c r="B19" s="109">
        <v>1240</v>
      </c>
      <c r="C19" s="109">
        <v>163</v>
      </c>
      <c r="D19" s="111" ph="1">
        <f t="shared" si="0"/>
        <v>0.1314516129032258</v>
      </c>
      <c r="E19" s="110"/>
      <c r="F19" s="109">
        <v>554</v>
      </c>
      <c r="G19" s="111">
        <f t="shared" si="1"/>
        <v>0.4467741935483871</v>
      </c>
    </row>
    <row r="20" spans="1:7" ht="11.25" x14ac:dyDescent="0.2">
      <c r="A20" s="105">
        <v>1994</v>
      </c>
      <c r="B20" s="109">
        <v>1024</v>
      </c>
      <c r="C20" s="109">
        <v>141</v>
      </c>
      <c r="D20" s="111" ph="1">
        <f t="shared" si="0"/>
        <v>0.1376953125</v>
      </c>
      <c r="E20" s="110"/>
      <c r="F20" s="109">
        <v>459</v>
      </c>
      <c r="G20" s="111">
        <f t="shared" si="1"/>
        <v>0.4482421875</v>
      </c>
    </row>
    <row r="21" spans="1:7" ht="11.25" x14ac:dyDescent="0.2">
      <c r="A21" s="105">
        <v>1995</v>
      </c>
      <c r="B21" s="109">
        <v>1179</v>
      </c>
      <c r="C21" s="109">
        <v>190</v>
      </c>
      <c r="D21" s="111" ph="1">
        <f t="shared" si="0"/>
        <v>0.16115351993214588</v>
      </c>
      <c r="E21" s="110"/>
      <c r="F21" s="109">
        <v>581</v>
      </c>
      <c r="G21" s="111">
        <f t="shared" si="1"/>
        <v>0.49279050042408823</v>
      </c>
    </row>
    <row r="22" spans="1:7" ht="11.25" x14ac:dyDescent="0.2">
      <c r="A22" s="105">
        <v>1996</v>
      </c>
      <c r="B22" s="109">
        <v>985</v>
      </c>
      <c r="C22" s="109">
        <v>128</v>
      </c>
      <c r="D22" s="111" ph="1">
        <f t="shared" si="0"/>
        <v>0.12994923857868021</v>
      </c>
      <c r="E22" s="110"/>
      <c r="F22" s="109">
        <v>434</v>
      </c>
      <c r="G22" s="111">
        <f t="shared" si="1"/>
        <v>0.44060913705583754</v>
      </c>
    </row>
    <row r="23" spans="1:7" ht="11.25" x14ac:dyDescent="0.2">
      <c r="A23" s="105">
        <v>1997</v>
      </c>
      <c r="B23" s="109">
        <v>835</v>
      </c>
      <c r="C23" s="109">
        <v>117</v>
      </c>
      <c r="D23" s="111" ph="1">
        <f t="shared" si="0"/>
        <v>0.14011976047904193</v>
      </c>
      <c r="E23" s="110"/>
      <c r="F23" s="109">
        <v>377</v>
      </c>
      <c r="G23" s="111">
        <f t="shared" si="1"/>
        <v>0.45149700598802395</v>
      </c>
    </row>
    <row r="24" spans="1:7" ht="11.25" x14ac:dyDescent="0.2">
      <c r="A24" s="105">
        <v>1998</v>
      </c>
      <c r="B24" s="109">
        <v>670</v>
      </c>
      <c r="C24" s="109">
        <v>90</v>
      </c>
      <c r="D24" s="111" ph="1">
        <f t="shared" si="0"/>
        <v>0.13432835820895522</v>
      </c>
      <c r="E24" s="110"/>
      <c r="F24" s="109">
        <v>325</v>
      </c>
      <c r="G24" s="111">
        <f t="shared" si="1"/>
        <v>0.48507462686567165</v>
      </c>
    </row>
    <row r="25" spans="1:7" ht="11.25" x14ac:dyDescent="0.2">
      <c r="A25" s="105">
        <v>1999</v>
      </c>
      <c r="B25" s="109">
        <v>666</v>
      </c>
      <c r="C25" s="109">
        <v>103</v>
      </c>
      <c r="D25" s="111" ph="1">
        <f t="shared" si="0"/>
        <v>0.15465465465465467</v>
      </c>
      <c r="E25" s="110"/>
      <c r="F25" s="109">
        <v>316</v>
      </c>
      <c r="G25" s="111">
        <f t="shared" si="1"/>
        <v>0.47447447447447449</v>
      </c>
    </row>
    <row r="26" spans="1:7" ht="11.25" x14ac:dyDescent="0.2">
      <c r="A26" s="105">
        <v>2000</v>
      </c>
      <c r="B26" s="109">
        <v>759</v>
      </c>
      <c r="C26" s="109">
        <v>117</v>
      </c>
      <c r="D26" s="111" ph="1">
        <f t="shared" si="0"/>
        <v>0.1541501976284585</v>
      </c>
      <c r="E26" s="110"/>
      <c r="F26" s="109">
        <v>370</v>
      </c>
      <c r="G26" s="111">
        <f t="shared" si="1"/>
        <v>0.48748353096179181</v>
      </c>
    </row>
    <row r="27" spans="1:7" ht="11.25" x14ac:dyDescent="0.2">
      <c r="A27" s="105">
        <v>2001</v>
      </c>
      <c r="B27" s="109">
        <v>689</v>
      </c>
      <c r="C27" s="109">
        <v>90</v>
      </c>
      <c r="D27" s="111" ph="1">
        <f t="shared" si="0"/>
        <v>0.13062409288824384</v>
      </c>
      <c r="E27" s="110"/>
      <c r="F27" s="109">
        <v>328</v>
      </c>
      <c r="G27" s="111">
        <f t="shared" si="1"/>
        <v>0.47605224963715531</v>
      </c>
    </row>
    <row r="28" spans="1:7" ht="11.25" x14ac:dyDescent="0.2">
      <c r="A28" s="105">
        <v>2002</v>
      </c>
      <c r="B28" s="109">
        <v>708</v>
      </c>
      <c r="C28" s="109">
        <v>89</v>
      </c>
      <c r="D28" s="111" ph="1">
        <f t="shared" si="0"/>
        <v>0.12570621468926554</v>
      </c>
      <c r="E28" s="110"/>
      <c r="F28" s="109">
        <v>315</v>
      </c>
      <c r="G28" s="111">
        <f t="shared" si="1"/>
        <v>0.44491525423728812</v>
      </c>
    </row>
    <row r="29" spans="1:7" ht="11.25" x14ac:dyDescent="0.2">
      <c r="A29" s="105">
        <v>2003</v>
      </c>
      <c r="B29" s="109">
        <v>584</v>
      </c>
      <c r="C29" s="109">
        <v>74</v>
      </c>
      <c r="D29" s="111" ph="1">
        <f t="shared" si="0"/>
        <v>0.12671232876712329</v>
      </c>
      <c r="E29" s="110"/>
      <c r="F29" s="109">
        <v>237</v>
      </c>
      <c r="G29" s="111">
        <f t="shared" si="1"/>
        <v>0.40582191780821919</v>
      </c>
    </row>
    <row r="30" spans="1:7" ht="11.25" x14ac:dyDescent="0.2">
      <c r="A30" s="105">
        <v>2004</v>
      </c>
      <c r="B30" s="109">
        <v>741</v>
      </c>
      <c r="C30" s="109">
        <v>108</v>
      </c>
      <c r="D30" s="111" ph="1">
        <f t="shared" si="0"/>
        <v>0.145748987854251</v>
      </c>
      <c r="E30" s="110"/>
      <c r="F30" s="109">
        <v>344</v>
      </c>
      <c r="G30" s="111">
        <f t="shared" si="1"/>
        <v>0.46423751686909581</v>
      </c>
    </row>
    <row r="31" spans="1:7" ht="11.25" x14ac:dyDescent="0.2">
      <c r="A31" s="105">
        <v>2005</v>
      </c>
      <c r="B31" s="109">
        <v>680</v>
      </c>
      <c r="C31" s="109">
        <v>111</v>
      </c>
      <c r="D31" s="111" ph="1">
        <f t="shared" si="0"/>
        <v>0.16323529411764706</v>
      </c>
      <c r="E31" s="110"/>
      <c r="F31" s="109">
        <v>341</v>
      </c>
      <c r="G31" s="111">
        <f t="shared" si="1"/>
        <v>0.50147058823529411</v>
      </c>
    </row>
    <row r="32" spans="1:7" ht="11.25" x14ac:dyDescent="0.2">
      <c r="A32" s="105">
        <v>2006</v>
      </c>
      <c r="B32" s="109">
        <v>477</v>
      </c>
      <c r="C32" s="109">
        <v>80</v>
      </c>
      <c r="D32" s="111" ph="1">
        <f t="shared" si="0"/>
        <v>0.16771488469601678</v>
      </c>
      <c r="E32" s="110"/>
      <c r="F32" s="109">
        <v>236</v>
      </c>
      <c r="G32" s="111">
        <f t="shared" si="1"/>
        <v>0.4947589098532495</v>
      </c>
    </row>
    <row r="33" spans="1:7" ht="11.25" x14ac:dyDescent="0.2">
      <c r="A33" s="105">
        <v>2007</v>
      </c>
      <c r="B33" s="109">
        <v>601</v>
      </c>
      <c r="C33" s="109">
        <v>95</v>
      </c>
      <c r="D33" s="111" ph="1">
        <f t="shared" si="0"/>
        <v>0.15806988352745424</v>
      </c>
      <c r="E33" s="110"/>
      <c r="F33" s="109">
        <v>293</v>
      </c>
      <c r="G33" s="111">
        <f t="shared" si="1"/>
        <v>0.4875207986688852</v>
      </c>
    </row>
    <row r="34" spans="1:7" ht="11.25" x14ac:dyDescent="0.2">
      <c r="A34" s="105">
        <v>2008</v>
      </c>
      <c r="B34" s="109" t="s">
        <v>13</v>
      </c>
      <c r="C34" s="109" t="s">
        <v>13</v>
      </c>
      <c r="D34" s="111" t="s">
        <v>13</v>
      </c>
      <c r="E34" s="110"/>
      <c r="F34" s="109" t="s">
        <v>13</v>
      </c>
      <c r="G34" s="111" t="s">
        <v>13</v>
      </c>
    </row>
    <row r="35" spans="1:7" ht="11.25" x14ac:dyDescent="0.2">
      <c r="A35" s="105">
        <v>2009</v>
      </c>
      <c r="B35" s="109" t="s">
        <v>13</v>
      </c>
      <c r="C35" s="109" t="s">
        <v>13</v>
      </c>
      <c r="D35" s="111" t="s">
        <v>13</v>
      </c>
      <c r="E35" s="110"/>
      <c r="F35" s="109" t="s">
        <v>13</v>
      </c>
      <c r="G35" s="111" t="s">
        <v>13</v>
      </c>
    </row>
    <row r="36" spans="1:7" ht="11.25" x14ac:dyDescent="0.2">
      <c r="A36" s="105">
        <v>2010</v>
      </c>
      <c r="B36" s="109">
        <v>215</v>
      </c>
      <c r="C36" s="109">
        <v>21</v>
      </c>
      <c r="D36" s="111" ph="1">
        <f t="shared" ref="D36:D42" si="2">C36/B36</f>
        <v>9.7674418604651161E-2</v>
      </c>
      <c r="E36" s="110"/>
      <c r="F36" s="109">
        <v>84</v>
      </c>
      <c r="G36" s="111">
        <f t="shared" ref="G36:G42" si="3">F36/B36</f>
        <v>0.39069767441860465</v>
      </c>
    </row>
    <row r="37" spans="1:7" ht="11.25" x14ac:dyDescent="0.2">
      <c r="A37" s="105">
        <v>2011</v>
      </c>
      <c r="B37" s="109">
        <v>464</v>
      </c>
      <c r="C37" s="109">
        <v>58</v>
      </c>
      <c r="D37" s="111" ph="1">
        <f t="shared" si="2"/>
        <v>0.125</v>
      </c>
      <c r="E37" s="110"/>
      <c r="F37" s="109">
        <v>204</v>
      </c>
      <c r="G37" s="111">
        <f t="shared" si="3"/>
        <v>0.43965517241379309</v>
      </c>
    </row>
    <row r="38" spans="1:7" ht="11.25" x14ac:dyDescent="0.2">
      <c r="A38" s="105">
        <v>2012</v>
      </c>
      <c r="B38" s="109">
        <v>616</v>
      </c>
      <c r="C38" s="109">
        <v>100</v>
      </c>
      <c r="D38" s="111" ph="1">
        <f t="shared" si="2"/>
        <v>0.16233766233766234</v>
      </c>
      <c r="E38" s="110"/>
      <c r="F38" s="109">
        <v>312</v>
      </c>
      <c r="G38" s="111">
        <f t="shared" si="3"/>
        <v>0.50649350649350644</v>
      </c>
    </row>
    <row r="39" spans="1:7" ht="11.25" x14ac:dyDescent="0.2">
      <c r="A39" s="105">
        <v>2013</v>
      </c>
      <c r="B39" s="109">
        <v>671</v>
      </c>
      <c r="C39" s="109">
        <v>103</v>
      </c>
      <c r="D39" s="111" ph="1">
        <f t="shared" si="2"/>
        <v>0.15350223546944858</v>
      </c>
      <c r="E39" s="110"/>
      <c r="F39" s="109">
        <v>328</v>
      </c>
      <c r="G39" s="111">
        <f t="shared" si="3"/>
        <v>0.48882265275707898</v>
      </c>
    </row>
    <row r="40" spans="1:7" ht="11.25" x14ac:dyDescent="0.2">
      <c r="A40" s="105">
        <v>2014</v>
      </c>
      <c r="B40" s="109">
        <v>653</v>
      </c>
      <c r="C40" s="109">
        <v>98</v>
      </c>
      <c r="D40" s="108" ph="1">
        <f t="shared" si="2"/>
        <v>0.15007656967840735</v>
      </c>
      <c r="E40" s="110"/>
      <c r="F40" s="109">
        <v>306</v>
      </c>
      <c r="G40" s="108">
        <f t="shared" si="3"/>
        <v>0.46860643185298623</v>
      </c>
    </row>
    <row r="41" spans="1:7" ht="11.25" x14ac:dyDescent="0.2">
      <c r="A41" s="105">
        <v>2015</v>
      </c>
      <c r="B41" s="109">
        <v>587</v>
      </c>
      <c r="C41" s="109">
        <v>86</v>
      </c>
      <c r="D41" s="108" ph="1">
        <f t="shared" si="2"/>
        <v>0.1465076660988075</v>
      </c>
      <c r="E41" s="110"/>
      <c r="F41" s="109">
        <v>291</v>
      </c>
      <c r="G41" s="108">
        <f t="shared" si="3"/>
        <v>0.49574105621805792</v>
      </c>
    </row>
    <row r="42" spans="1:7" ht="11.25" x14ac:dyDescent="0.2">
      <c r="A42" s="105">
        <v>2016</v>
      </c>
      <c r="B42" s="109">
        <v>438</v>
      </c>
      <c r="C42" s="109">
        <v>61</v>
      </c>
      <c r="D42" s="108" ph="1">
        <f t="shared" si="2"/>
        <v>0.13926940639269406</v>
      </c>
      <c r="E42" s="110"/>
      <c r="F42" s="109">
        <v>215</v>
      </c>
      <c r="G42" s="108">
        <f t="shared" si="3"/>
        <v>0.4908675799086758</v>
      </c>
    </row>
    <row r="43" spans="1:7" ht="11.25" x14ac:dyDescent="0.2">
      <c r="A43" s="105">
        <v>2017</v>
      </c>
      <c r="B43" s="109">
        <v>400</v>
      </c>
      <c r="C43" s="109">
        <v>52</v>
      </c>
      <c r="D43" s="108" ph="1">
        <f>C43/B43</f>
        <v>0.13</v>
      </c>
      <c r="E43" s="110"/>
      <c r="F43" s="109">
        <v>193</v>
      </c>
      <c r="G43" s="108">
        <f>F43/B43</f>
        <v>0.48249999999999998</v>
      </c>
    </row>
    <row r="44" spans="1:7" ht="11.25" x14ac:dyDescent="0.2">
      <c r="A44" s="105">
        <v>2018</v>
      </c>
      <c r="B44" s="109">
        <v>456</v>
      </c>
      <c r="C44" s="109">
        <v>56</v>
      </c>
      <c r="D44" s="108" ph="1">
        <f t="shared" ref="D44:D48" si="4">C44/B44</f>
        <v>0.12280701754385964</v>
      </c>
      <c r="E44" s="110"/>
      <c r="F44" s="109">
        <v>219</v>
      </c>
      <c r="G44" s="108">
        <f t="shared" ref="G44:G48" si="5">F44/B44</f>
        <v>0.48026315789473684</v>
      </c>
    </row>
    <row r="45" spans="1:7" ht="11.25" x14ac:dyDescent="0.2">
      <c r="A45" s="105">
        <v>2019</v>
      </c>
      <c r="B45" s="109">
        <v>571</v>
      </c>
      <c r="C45" s="109">
        <v>89</v>
      </c>
      <c r="D45" s="108" ph="1">
        <f t="shared" si="4"/>
        <v>0.15586690017513136</v>
      </c>
      <c r="E45" s="110"/>
      <c r="F45" s="109">
        <v>286</v>
      </c>
      <c r="G45" s="108">
        <f t="shared" si="5"/>
        <v>0.50087565674255696</v>
      </c>
    </row>
    <row r="46" spans="1:7" ht="11.25" x14ac:dyDescent="0.2">
      <c r="A46" s="105">
        <v>2020</v>
      </c>
      <c r="B46" s="109">
        <v>473</v>
      </c>
      <c r="C46" s="109">
        <v>65</v>
      </c>
      <c r="D46" s="108" ph="1">
        <f t="shared" si="4"/>
        <v>0.13742071881606766</v>
      </c>
      <c r="E46" s="110"/>
      <c r="F46" s="109">
        <v>212</v>
      </c>
      <c r="G46" s="108">
        <f t="shared" si="5"/>
        <v>0.44820295983086683</v>
      </c>
    </row>
    <row r="47" spans="1:7" ht="11.25" x14ac:dyDescent="0.2">
      <c r="A47" s="105">
        <v>2021</v>
      </c>
      <c r="B47" s="109">
        <v>486</v>
      </c>
      <c r="C47" s="109">
        <v>62</v>
      </c>
      <c r="D47" s="108" ph="1">
        <f t="shared" si="4"/>
        <v>0.12757201646090535</v>
      </c>
      <c r="E47" s="110"/>
      <c r="F47" s="109">
        <v>218</v>
      </c>
      <c r="G47" s="108">
        <f t="shared" si="5"/>
        <v>0.44855967078189302</v>
      </c>
    </row>
    <row r="48" spans="1:7" ht="11.25" x14ac:dyDescent="0.2">
      <c r="A48" s="105">
        <v>2022</v>
      </c>
      <c r="B48" s="109">
        <v>464</v>
      </c>
      <c r="C48" s="109">
        <v>67</v>
      </c>
      <c r="D48" s="108" ph="1">
        <f t="shared" si="4"/>
        <v>0.14439655172413793</v>
      </c>
      <c r="E48" s="110"/>
      <c r="F48" s="109">
        <v>224</v>
      </c>
      <c r="G48" s="108">
        <f t="shared" si="5"/>
        <v>0.48275862068965519</v>
      </c>
    </row>
    <row r="49" spans="1:7" ht="11.25" x14ac:dyDescent="0.2">
      <c r="A49" s="105">
        <v>2023</v>
      </c>
      <c r="B49" s="109" t="s">
        <v>13</v>
      </c>
      <c r="C49" s="109" t="s">
        <v>13</v>
      </c>
      <c r="D49" s="108" t="s">
        <v>13</v>
      </c>
      <c r="E49" s="110" t="s">
        <v>13</v>
      </c>
      <c r="F49" s="109" t="s">
        <v>13</v>
      </c>
      <c r="G49" s="108" t="s">
        <v>13</v>
      </c>
    </row>
    <row r="50" spans="1:7" ht="11.25" x14ac:dyDescent="0.2">
      <c r="A50" s="105">
        <v>2024</v>
      </c>
      <c r="B50" s="109" t="s">
        <v>13</v>
      </c>
      <c r="C50" s="109" t="s">
        <v>13</v>
      </c>
      <c r="D50" s="108" t="s">
        <v>13</v>
      </c>
      <c r="E50" s="110" t="s">
        <v>13</v>
      </c>
      <c r="F50" s="109" t="s">
        <v>13</v>
      </c>
      <c r="G50" s="108" t="s">
        <v>13</v>
      </c>
    </row>
    <row r="51" spans="1:7" ht="11.25" x14ac:dyDescent="0.2">
      <c r="A51" s="105">
        <v>2025</v>
      </c>
      <c r="B51" s="192" t="s">
        <v>13</v>
      </c>
      <c r="C51" s="192" t="s">
        <v>13</v>
      </c>
      <c r="D51" s="106" t="s" ph="1">
        <v>13</v>
      </c>
      <c r="E51" s="107" t="s">
        <v>13</v>
      </c>
      <c r="F51" s="192" t="s">
        <v>13</v>
      </c>
      <c r="G51" s="106" t="s">
        <v>13</v>
      </c>
    </row>
    <row r="52" spans="1:7" ht="11.25" customHeight="1" x14ac:dyDescent="0.2">
      <c r="A52" s="362"/>
      <c r="B52" s="362"/>
      <c r="C52" s="362"/>
      <c r="D52" s="362"/>
      <c r="E52" s="362"/>
      <c r="F52" s="362"/>
      <c r="G52" s="362"/>
    </row>
    <row r="57" spans="1:7" s="202" customFormat="1" x14ac:dyDescent="0.2">
      <c r="A57" s="201"/>
      <c r="C57" s="203" ph="1"/>
      <c r="D57" s="203" ph="1"/>
      <c r="E57" s="203"/>
      <c r="F57" s="203" ph="1"/>
    </row>
    <row r="61" spans="1:7" ht="27" customHeight="1" x14ac:dyDescent="0.2">
      <c r="A61" s="363" t="s">
        <v>221</v>
      </c>
      <c r="B61" s="363"/>
      <c r="C61" s="363" ph="1"/>
      <c r="D61" s="363" ph="1"/>
      <c r="E61" s="363"/>
      <c r="F61" s="363" ph="1"/>
      <c r="G61" s="363"/>
    </row>
    <row r="62" spans="1:7" ht="11.25" x14ac:dyDescent="0.2">
      <c r="A62" s="115"/>
      <c r="B62" s="114"/>
      <c r="C62" s="361" t="s" ph="1">
        <v>220</v>
      </c>
      <c r="D62" s="361" ph="1"/>
      <c r="E62" s="114"/>
      <c r="F62" s="361" t="s" ph="1">
        <v>219</v>
      </c>
      <c r="G62" s="361"/>
    </row>
    <row r="63" spans="1:7" ht="22.5" x14ac:dyDescent="0.2">
      <c r="A63" s="12" t="s">
        <v>248</v>
      </c>
      <c r="B63" s="112" t="s">
        <v>98</v>
      </c>
      <c r="C63" s="112" t="s" ph="1">
        <v>99</v>
      </c>
      <c r="D63" s="112" t="s" ph="1">
        <v>100</v>
      </c>
      <c r="E63" s="112"/>
      <c r="F63" s="112" t="s" ph="1">
        <v>99</v>
      </c>
      <c r="G63" s="112" t="s">
        <v>100</v>
      </c>
    </row>
    <row r="64" spans="1:7" ht="11.25" x14ac:dyDescent="0.2">
      <c r="A64" s="200" t="s">
        <v>245</v>
      </c>
      <c r="B64" s="205">
        <f>AVERAGE(B4:B6)</f>
        <v>4750.333333333333</v>
      </c>
      <c r="C64" s="109" ph="1">
        <f>AVERAGE(C4:C6)</f>
        <v>448.66666666666669</v>
      </c>
      <c r="D64" s="111" ph="1">
        <f t="shared" ref="D64:D70" si="6">C64/B64</f>
        <v>9.444951231492528E-2</v>
      </c>
      <c r="E64" s="204"/>
      <c r="F64" s="205" ph="1">
        <f>AVERAGE(F4:F6)</f>
        <v>1799.3333333333333</v>
      </c>
      <c r="G64" s="111">
        <f t="shared" ref="G64:G70" si="7">F64/B64</f>
        <v>0.37878043646059928</v>
      </c>
    </row>
    <row r="65" spans="1:7" ht="11.25" x14ac:dyDescent="0.2">
      <c r="A65" s="200" t="s">
        <v>14</v>
      </c>
      <c r="B65" s="205">
        <f>AVERAGE(B7:B11)</f>
        <v>3243</v>
      </c>
      <c r="C65" s="109" ph="1">
        <f>AVERAGE(C7:C11)</f>
        <v>328</v>
      </c>
      <c r="D65" s="111" ph="1">
        <f t="shared" si="6"/>
        <v>0.10114091890225101</v>
      </c>
      <c r="E65" s="204"/>
      <c r="F65" s="205" ph="1">
        <f>AVERAGE(F7:F11)</f>
        <v>1257</v>
      </c>
      <c r="G65" s="111">
        <f t="shared" si="7"/>
        <v>0.38760407030527289</v>
      </c>
    </row>
    <row r="66" spans="1:7" ht="11.25" x14ac:dyDescent="0.2">
      <c r="A66" s="200" t="s">
        <v>15</v>
      </c>
      <c r="B66" s="205">
        <f>AVERAGE(B12:B16)</f>
        <v>2448.8000000000002</v>
      </c>
      <c r="C66" s="205" ph="1">
        <f t="shared" ref="C66:F66" si="8">AVERAGE(C12:C16)</f>
        <v>337.8</v>
      </c>
      <c r="D66" s="111" ph="1">
        <f t="shared" si="6"/>
        <v>0.13794511597517151</v>
      </c>
      <c r="E66" s="205"/>
      <c r="F66" s="205" ph="1">
        <f t="shared" si="8"/>
        <v>1147.2</v>
      </c>
      <c r="G66" s="111">
        <f t="shared" si="7"/>
        <v>0.46847435478601762</v>
      </c>
    </row>
    <row r="67" spans="1:7" ht="11.25" x14ac:dyDescent="0.2">
      <c r="A67" s="200" t="s">
        <v>169</v>
      </c>
      <c r="B67" s="205">
        <f>AVERAGE(B17:B21)</f>
        <v>1259.4000000000001</v>
      </c>
      <c r="C67" s="205" ph="1">
        <f t="shared" ref="C67:F67" si="9">AVERAGE(C17:C21)</f>
        <v>169.8</v>
      </c>
      <c r="D67" s="111" ph="1">
        <f t="shared" si="6"/>
        <v>0.13482610767031919</v>
      </c>
      <c r="E67" s="205"/>
      <c r="F67" s="205" ph="1">
        <f t="shared" si="9"/>
        <v>574</v>
      </c>
      <c r="G67" s="111">
        <f t="shared" si="7"/>
        <v>0.45577259012228044</v>
      </c>
    </row>
    <row r="68" spans="1:7" ht="11.25" x14ac:dyDescent="0.2">
      <c r="A68" s="200" t="s">
        <v>185</v>
      </c>
      <c r="B68" s="205">
        <f>AVERAGE(B22:B26)</f>
        <v>783</v>
      </c>
      <c r="C68" s="205" ph="1">
        <f t="shared" ref="C68:F68" si="10">AVERAGE(C22:C26)</f>
        <v>111</v>
      </c>
      <c r="D68" s="111" ph="1">
        <f t="shared" si="6"/>
        <v>0.1417624521072797</v>
      </c>
      <c r="E68" s="205"/>
      <c r="F68" s="205" ph="1">
        <f t="shared" si="10"/>
        <v>364.4</v>
      </c>
      <c r="G68" s="111">
        <f t="shared" si="7"/>
        <v>0.46538952745849294</v>
      </c>
    </row>
    <row r="69" spans="1:7" ht="11.25" x14ac:dyDescent="0.2">
      <c r="A69" s="200" t="s">
        <v>209</v>
      </c>
      <c r="B69" s="205">
        <f>AVERAGE(B27:B31)</f>
        <v>680.4</v>
      </c>
      <c r="C69" s="205" ph="1">
        <f t="shared" ref="C69:F69" si="11">AVERAGE(C27:C31)</f>
        <v>94.4</v>
      </c>
      <c r="D69" s="111" ph="1">
        <f t="shared" si="6"/>
        <v>0.13874191651969431</v>
      </c>
      <c r="E69" s="205"/>
      <c r="F69" s="205" ph="1">
        <f t="shared" si="11"/>
        <v>313</v>
      </c>
      <c r="G69" s="111">
        <f t="shared" si="7"/>
        <v>0.46002351557907117</v>
      </c>
    </row>
    <row r="70" spans="1:7" ht="11.25" x14ac:dyDescent="0.2">
      <c r="A70" s="200" t="s">
        <v>243</v>
      </c>
      <c r="B70" s="205">
        <f>AVERAGE(B32:B36)</f>
        <v>431</v>
      </c>
      <c r="C70" s="205" ph="1">
        <f t="shared" ref="C70:F70" si="12">AVERAGE(C32:C36)</f>
        <v>65.333333333333329</v>
      </c>
      <c r="D70" s="111" ph="1">
        <f t="shared" si="6"/>
        <v>0.15158546017014693</v>
      </c>
      <c r="E70" s="205"/>
      <c r="F70" s="205" ph="1">
        <f t="shared" si="12"/>
        <v>204.33333333333334</v>
      </c>
      <c r="G70" s="111">
        <f t="shared" si="7"/>
        <v>0.47409126063418411</v>
      </c>
    </row>
    <row r="71" spans="1:7" ht="11.25" x14ac:dyDescent="0.2">
      <c r="A71" s="105">
        <v>2011</v>
      </c>
      <c r="B71" s="109">
        <f t="shared" ref="B71:C83" si="13">B37</f>
        <v>464</v>
      </c>
      <c r="C71" s="109" ph="1">
        <f t="shared" si="13"/>
        <v>58</v>
      </c>
      <c r="D71" s="111" ph="1">
        <f t="shared" ref="D71:D76" si="14">C71/B71</f>
        <v>0.125</v>
      </c>
      <c r="E71" s="110"/>
      <c r="F71" s="109" ph="1">
        <f t="shared" ref="F71:F83" si="15">F37</f>
        <v>204</v>
      </c>
      <c r="G71" s="111">
        <f t="shared" ref="G71:G76" si="16">F71/B71</f>
        <v>0.43965517241379309</v>
      </c>
    </row>
    <row r="72" spans="1:7" ht="11.25" x14ac:dyDescent="0.2">
      <c r="A72" s="105">
        <v>2012</v>
      </c>
      <c r="B72" s="109">
        <f t="shared" si="13"/>
        <v>616</v>
      </c>
      <c r="C72" s="109" ph="1">
        <f t="shared" si="13"/>
        <v>100</v>
      </c>
      <c r="D72" s="111" ph="1">
        <f t="shared" si="14"/>
        <v>0.16233766233766234</v>
      </c>
      <c r="E72" s="110"/>
      <c r="F72" s="109" ph="1">
        <f t="shared" si="15"/>
        <v>312</v>
      </c>
      <c r="G72" s="111">
        <f t="shared" si="16"/>
        <v>0.50649350649350644</v>
      </c>
    </row>
    <row r="73" spans="1:7" ht="11.25" x14ac:dyDescent="0.2">
      <c r="A73" s="105">
        <v>2013</v>
      </c>
      <c r="B73" s="109">
        <f t="shared" si="13"/>
        <v>671</v>
      </c>
      <c r="C73" s="109" ph="1">
        <f t="shared" si="13"/>
        <v>103</v>
      </c>
      <c r="D73" s="111" ph="1">
        <f t="shared" si="14"/>
        <v>0.15350223546944858</v>
      </c>
      <c r="E73" s="110"/>
      <c r="F73" s="109" ph="1">
        <f t="shared" si="15"/>
        <v>328</v>
      </c>
      <c r="G73" s="111">
        <f t="shared" si="16"/>
        <v>0.48882265275707898</v>
      </c>
    </row>
    <row r="74" spans="1:7" ht="11.25" x14ac:dyDescent="0.2">
      <c r="A74" s="105">
        <v>2014</v>
      </c>
      <c r="B74" s="109">
        <f t="shared" si="13"/>
        <v>653</v>
      </c>
      <c r="C74" s="109" ph="1">
        <f t="shared" si="13"/>
        <v>98</v>
      </c>
      <c r="D74" s="108" ph="1">
        <f t="shared" si="14"/>
        <v>0.15007656967840735</v>
      </c>
      <c r="E74" s="110"/>
      <c r="F74" s="109" ph="1">
        <f t="shared" si="15"/>
        <v>306</v>
      </c>
      <c r="G74" s="108">
        <f t="shared" si="16"/>
        <v>0.46860643185298623</v>
      </c>
    </row>
    <row r="75" spans="1:7" ht="11.25" x14ac:dyDescent="0.2">
      <c r="A75" s="105">
        <v>2015</v>
      </c>
      <c r="B75" s="109">
        <f t="shared" si="13"/>
        <v>587</v>
      </c>
      <c r="C75" s="109" ph="1">
        <f t="shared" si="13"/>
        <v>86</v>
      </c>
      <c r="D75" s="108" ph="1">
        <f t="shared" si="14"/>
        <v>0.1465076660988075</v>
      </c>
      <c r="E75" s="110"/>
      <c r="F75" s="109" ph="1">
        <f t="shared" si="15"/>
        <v>291</v>
      </c>
      <c r="G75" s="108">
        <f t="shared" si="16"/>
        <v>0.49574105621805792</v>
      </c>
    </row>
    <row r="76" spans="1:7" ht="11.25" x14ac:dyDescent="0.2">
      <c r="A76" s="105">
        <v>2016</v>
      </c>
      <c r="B76" s="109">
        <f t="shared" si="13"/>
        <v>438</v>
      </c>
      <c r="C76" s="109" ph="1">
        <f t="shared" si="13"/>
        <v>61</v>
      </c>
      <c r="D76" s="108" ph="1">
        <f t="shared" si="14"/>
        <v>0.13926940639269406</v>
      </c>
      <c r="E76" s="110"/>
      <c r="F76" s="109" ph="1">
        <f t="shared" si="15"/>
        <v>215</v>
      </c>
      <c r="G76" s="108">
        <f t="shared" si="16"/>
        <v>0.4908675799086758</v>
      </c>
    </row>
    <row r="77" spans="1:7" ht="11.25" x14ac:dyDescent="0.2">
      <c r="A77" s="105">
        <v>2017</v>
      </c>
      <c r="B77" s="109">
        <f t="shared" si="13"/>
        <v>400</v>
      </c>
      <c r="C77" s="109" ph="1">
        <f t="shared" si="13"/>
        <v>52</v>
      </c>
      <c r="D77" s="108" ph="1">
        <f>C77/B77</f>
        <v>0.13</v>
      </c>
      <c r="E77" s="110"/>
      <c r="F77" s="109" ph="1">
        <f t="shared" si="15"/>
        <v>193</v>
      </c>
      <c r="G77" s="108">
        <f>F77/B77</f>
        <v>0.48249999999999998</v>
      </c>
    </row>
    <row r="78" spans="1:7" ht="11.25" x14ac:dyDescent="0.2">
      <c r="A78" s="105">
        <v>2018</v>
      </c>
      <c r="B78" s="109">
        <f t="shared" si="13"/>
        <v>456</v>
      </c>
      <c r="C78" s="109" ph="1">
        <f t="shared" si="13"/>
        <v>56</v>
      </c>
      <c r="D78" s="108" ph="1">
        <f t="shared" ref="D78:D80" si="17">C78/B78</f>
        <v>0.12280701754385964</v>
      </c>
      <c r="E78" s="110"/>
      <c r="F78" s="109" ph="1">
        <f t="shared" si="15"/>
        <v>219</v>
      </c>
      <c r="G78" s="108">
        <f t="shared" ref="G78:G80" si="18">F78/B78</f>
        <v>0.48026315789473684</v>
      </c>
    </row>
    <row r="79" spans="1:7" ht="11.25" x14ac:dyDescent="0.2">
      <c r="A79" s="105">
        <v>2019</v>
      </c>
      <c r="B79" s="109">
        <f t="shared" si="13"/>
        <v>571</v>
      </c>
      <c r="C79" s="109" ph="1">
        <f t="shared" si="13"/>
        <v>89</v>
      </c>
      <c r="D79" s="108" ph="1">
        <f t="shared" si="17"/>
        <v>0.15586690017513136</v>
      </c>
      <c r="E79" s="110"/>
      <c r="F79" s="109" ph="1">
        <f t="shared" si="15"/>
        <v>286</v>
      </c>
      <c r="G79" s="108">
        <f t="shared" si="18"/>
        <v>0.50087565674255696</v>
      </c>
    </row>
    <row r="80" spans="1:7" ht="11.25" x14ac:dyDescent="0.2">
      <c r="A80" s="105">
        <v>2020</v>
      </c>
      <c r="B80" s="109">
        <f t="shared" si="13"/>
        <v>473</v>
      </c>
      <c r="C80" s="109" ph="1">
        <f t="shared" si="13"/>
        <v>65</v>
      </c>
      <c r="D80" s="108" ph="1">
        <f t="shared" si="17"/>
        <v>0.13742071881606766</v>
      </c>
      <c r="E80" s="110"/>
      <c r="F80" s="109" ph="1">
        <f t="shared" si="15"/>
        <v>212</v>
      </c>
      <c r="G80" s="108">
        <f t="shared" si="18"/>
        <v>0.44820295983086683</v>
      </c>
    </row>
    <row r="81" spans="1:7" ht="11.25" x14ac:dyDescent="0.2">
      <c r="A81" s="105">
        <v>2021</v>
      </c>
      <c r="B81" s="109">
        <f t="shared" si="13"/>
        <v>486</v>
      </c>
      <c r="C81" s="109" ph="1">
        <f t="shared" si="13"/>
        <v>62</v>
      </c>
      <c r="D81" s="108" ph="1">
        <f t="shared" ref="D81" si="19">C81/B81</f>
        <v>0.12757201646090535</v>
      </c>
      <c r="E81" s="110"/>
      <c r="F81" s="109" ph="1">
        <f t="shared" si="15"/>
        <v>218</v>
      </c>
      <c r="G81" s="108">
        <f t="shared" ref="G81" si="20">F81/B81</f>
        <v>0.44855967078189302</v>
      </c>
    </row>
    <row r="82" spans="1:7" ht="11.25" x14ac:dyDescent="0.2">
      <c r="A82" s="105">
        <v>2022</v>
      </c>
      <c r="B82" s="109">
        <f t="shared" si="13"/>
        <v>464</v>
      </c>
      <c r="C82" s="109" ph="1">
        <f t="shared" si="13"/>
        <v>67</v>
      </c>
      <c r="D82" s="108" ph="1">
        <f t="shared" ref="D82" si="21">C82/B82</f>
        <v>0.14439655172413793</v>
      </c>
      <c r="E82" s="110"/>
      <c r="F82" s="109" ph="1">
        <f t="shared" si="15"/>
        <v>224</v>
      </c>
      <c r="G82" s="108">
        <f t="shared" ref="G82" si="22">F82/B82</f>
        <v>0.48275862068965519</v>
      </c>
    </row>
    <row r="83" spans="1:7" ht="11.25" x14ac:dyDescent="0.2">
      <c r="A83" s="105">
        <v>2023</v>
      </c>
      <c r="B83" s="109" t="str">
        <f t="shared" si="13"/>
        <v>-</v>
      </c>
      <c r="C83" s="109" t="str" ph="1">
        <f t="shared" si="13"/>
        <v>-</v>
      </c>
      <c r="D83" s="111" t="s">
        <v>13</v>
      </c>
      <c r="E83" s="110"/>
      <c r="F83" s="109" t="str" ph="1">
        <f t="shared" si="15"/>
        <v>-</v>
      </c>
      <c r="G83" s="111" t="s">
        <v>13</v>
      </c>
    </row>
    <row r="84" spans="1:7" ht="11.25" x14ac:dyDescent="0.2">
      <c r="A84" s="105">
        <v>2024</v>
      </c>
      <c r="B84" s="109" t="str">
        <f t="shared" ref="B84:C85" si="23">B50</f>
        <v>-</v>
      </c>
      <c r="C84" s="109" t="str" ph="1">
        <f t="shared" si="23"/>
        <v>-</v>
      </c>
      <c r="D84" s="111" t="s">
        <v>13</v>
      </c>
      <c r="E84" s="110"/>
      <c r="F84" s="109" t="str" ph="1">
        <f t="shared" ref="F84:F85" si="24">F50</f>
        <v>-</v>
      </c>
      <c r="G84" s="111" t="s">
        <v>13</v>
      </c>
    </row>
    <row r="85" spans="1:7" ht="11.25" x14ac:dyDescent="0.2">
      <c r="A85" s="105">
        <v>2025</v>
      </c>
      <c r="B85" s="109" t="str">
        <f t="shared" si="23"/>
        <v>-</v>
      </c>
      <c r="C85" s="109" t="str" ph="1">
        <f t="shared" si="23"/>
        <v>-</v>
      </c>
      <c r="D85" s="111" t="s" ph="1">
        <v>13</v>
      </c>
      <c r="E85" s="110"/>
      <c r="F85" s="109" t="str" ph="1">
        <f t="shared" si="24"/>
        <v>-</v>
      </c>
      <c r="G85" s="111" t="s">
        <v>13</v>
      </c>
    </row>
    <row r="86" spans="1:7" ht="11.25" x14ac:dyDescent="0.2">
      <c r="A86" s="362"/>
      <c r="B86" s="362"/>
      <c r="C86" s="362" ph="1"/>
      <c r="D86" s="362" ph="1"/>
      <c r="E86" s="362"/>
      <c r="F86" s="362" ph="1"/>
      <c r="G86" s="362"/>
    </row>
    <row r="87" spans="1:7" x14ac:dyDescent="0.2">
      <c r="C87" s="104"/>
      <c r="D87" s="104"/>
      <c r="F87" s="104"/>
    </row>
    <row r="88" spans="1:7" x14ac:dyDescent="0.2">
      <c r="C88" s="104"/>
      <c r="D88" s="104"/>
      <c r="F88" s="104"/>
    </row>
    <row r="89" spans="1:7" x14ac:dyDescent="0.2">
      <c r="C89" s="104"/>
      <c r="D89" s="104"/>
      <c r="F89" s="104"/>
    </row>
    <row r="90" spans="1:7" x14ac:dyDescent="0.2">
      <c r="C90" s="104"/>
      <c r="D90" s="104"/>
      <c r="F90" s="104"/>
    </row>
    <row r="91" spans="1:7" x14ac:dyDescent="0.2">
      <c r="C91" s="104"/>
      <c r="D91" s="104"/>
      <c r="F91" s="104"/>
    </row>
    <row r="92" spans="1:7" x14ac:dyDescent="0.2">
      <c r="C92" s="104"/>
      <c r="D92" s="104"/>
      <c r="F92" s="104"/>
    </row>
    <row r="93" spans="1:7" x14ac:dyDescent="0.2">
      <c r="C93" s="104"/>
      <c r="D93" s="104"/>
      <c r="F93" s="104"/>
    </row>
    <row r="94" spans="1:7" x14ac:dyDescent="0.2">
      <c r="C94" s="104"/>
      <c r="D94" s="104"/>
      <c r="F94" s="104"/>
    </row>
    <row r="95" spans="1:7" x14ac:dyDescent="0.2">
      <c r="C95" s="104"/>
      <c r="D95" s="104"/>
      <c r="F95" s="104"/>
    </row>
    <row r="96" spans="1:7" x14ac:dyDescent="0.2">
      <c r="C96" s="104"/>
      <c r="D96" s="104"/>
      <c r="F96" s="104"/>
    </row>
    <row r="97" spans="3:6" x14ac:dyDescent="0.2">
      <c r="C97" s="104"/>
      <c r="D97" s="104"/>
      <c r="F97" s="104"/>
    </row>
    <row r="98" spans="3:6" x14ac:dyDescent="0.2">
      <c r="C98" s="104"/>
      <c r="D98" s="104"/>
      <c r="F98" s="104"/>
    </row>
    <row r="99" spans="3:6" x14ac:dyDescent="0.2">
      <c r="C99" s="104"/>
      <c r="D99" s="104"/>
      <c r="F99" s="104"/>
    </row>
    <row r="100" spans="3:6" x14ac:dyDescent="0.2">
      <c r="C100" s="104"/>
      <c r="D100" s="104"/>
      <c r="F100" s="104"/>
    </row>
    <row r="101" spans="3:6" x14ac:dyDescent="0.2">
      <c r="C101" s="104"/>
      <c r="D101" s="104"/>
      <c r="F101" s="104"/>
    </row>
    <row r="102" spans="3:6" x14ac:dyDescent="0.2">
      <c r="C102" s="104"/>
      <c r="D102" s="104"/>
      <c r="F102" s="104"/>
    </row>
    <row r="103" spans="3:6" x14ac:dyDescent="0.2">
      <c r="C103" s="104"/>
      <c r="D103" s="104"/>
      <c r="F103" s="104"/>
    </row>
    <row r="104" spans="3:6" x14ac:dyDescent="0.2">
      <c r="C104" s="104"/>
      <c r="D104" s="104"/>
      <c r="F104" s="104"/>
    </row>
    <row r="105" spans="3:6" x14ac:dyDescent="0.2">
      <c r="C105" s="104"/>
      <c r="D105" s="104"/>
      <c r="F105" s="104"/>
    </row>
    <row r="106" spans="3:6" x14ac:dyDescent="0.2">
      <c r="C106" s="104"/>
      <c r="D106" s="104"/>
      <c r="F106" s="104"/>
    </row>
    <row r="107" spans="3:6" x14ac:dyDescent="0.2">
      <c r="C107" s="104"/>
      <c r="D107" s="104"/>
      <c r="F107" s="104"/>
    </row>
    <row r="108" spans="3:6" x14ac:dyDescent="0.2">
      <c r="C108" s="104"/>
      <c r="D108" s="104"/>
      <c r="F108" s="104"/>
    </row>
    <row r="109" spans="3:6" x14ac:dyDescent="0.2">
      <c r="C109" s="104"/>
      <c r="D109" s="104"/>
      <c r="F109" s="104"/>
    </row>
    <row r="110" spans="3:6" x14ac:dyDescent="0.2">
      <c r="C110" s="104"/>
      <c r="D110" s="104"/>
      <c r="F110" s="104"/>
    </row>
    <row r="111" spans="3:6" x14ac:dyDescent="0.2">
      <c r="C111" s="104"/>
      <c r="D111" s="104"/>
      <c r="F111" s="104"/>
    </row>
    <row r="112" spans="3:6" x14ac:dyDescent="0.2">
      <c r="C112" s="104"/>
      <c r="D112" s="104"/>
      <c r="F112" s="104"/>
    </row>
    <row r="113" spans="3:6" x14ac:dyDescent="0.2">
      <c r="C113" s="104"/>
      <c r="D113" s="104"/>
      <c r="F113" s="104"/>
    </row>
    <row r="114" spans="3:6" x14ac:dyDescent="0.2">
      <c r="C114" s="104"/>
      <c r="D114" s="104"/>
      <c r="F114" s="104"/>
    </row>
    <row r="115" spans="3:6" x14ac:dyDescent="0.2">
      <c r="C115" s="104"/>
      <c r="D115" s="104"/>
      <c r="F115" s="104"/>
    </row>
    <row r="116" spans="3:6" x14ac:dyDescent="0.2">
      <c r="C116" s="104"/>
      <c r="D116" s="104"/>
      <c r="F116" s="104"/>
    </row>
    <row r="117" spans="3:6" x14ac:dyDescent="0.2">
      <c r="C117" s="104"/>
      <c r="D117" s="104"/>
      <c r="F117" s="104"/>
    </row>
    <row r="118" spans="3:6" x14ac:dyDescent="0.2">
      <c r="C118" s="104"/>
      <c r="D118" s="104"/>
      <c r="F118" s="104"/>
    </row>
    <row r="119" spans="3:6" x14ac:dyDescent="0.2">
      <c r="C119" s="104"/>
      <c r="D119" s="104"/>
      <c r="F119" s="104"/>
    </row>
  </sheetData>
  <mergeCells count="8">
    <mergeCell ref="C62:D62"/>
    <mergeCell ref="F62:G62"/>
    <mergeCell ref="A86:G86"/>
    <mergeCell ref="A1:G1"/>
    <mergeCell ref="C2:D2"/>
    <mergeCell ref="F2:G2"/>
    <mergeCell ref="A52:G52"/>
    <mergeCell ref="A61:G61"/>
  </mergeCells>
  <printOptions horizontalCentered="1"/>
  <pageMargins left="1" right="1" top="1" bottom="1" header="0.5" footer="0.5"/>
  <pageSetup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G101"/>
  <sheetViews>
    <sheetView showGridLines="0" topLeftCell="A68" zoomScale="130" zoomScaleNormal="130" workbookViewId="0">
      <selection activeCell="N59" sqref="N59"/>
    </sheetView>
  </sheetViews>
  <sheetFormatPr defaultColWidth="9.28515625" defaultRowHeight="11.25" x14ac:dyDescent="0.2"/>
  <cols>
    <col min="1" max="1" width="8.7109375" style="1" customWidth="1"/>
    <col min="2" max="4" width="14.7109375" style="2" customWidth="1"/>
    <col min="5" max="5" width="1.7109375" style="2" customWidth="1"/>
    <col min="6" max="7" width="14.7109375" style="2" customWidth="1"/>
    <col min="8" max="16384" width="9.28515625" style="2"/>
  </cols>
  <sheetData>
    <row r="1" spans="1:7" ht="39" customHeight="1" x14ac:dyDescent="0.2">
      <c r="A1" s="314" t="s">
        <v>176</v>
      </c>
      <c r="B1" s="364"/>
      <c r="C1" s="364"/>
      <c r="D1" s="364"/>
      <c r="E1" s="364"/>
      <c r="F1" s="364"/>
      <c r="G1" s="364"/>
    </row>
    <row r="2" spans="1:7" x14ac:dyDescent="0.2">
      <c r="A2" s="32"/>
      <c r="B2" s="46"/>
      <c r="C2" s="315" t="s">
        <v>96</v>
      </c>
      <c r="D2" s="315"/>
      <c r="E2" s="46"/>
      <c r="F2" s="315" t="s">
        <v>97</v>
      </c>
      <c r="G2" s="315"/>
    </row>
    <row r="3" spans="1:7" ht="21.75" customHeight="1" x14ac:dyDescent="0.2">
      <c r="A3" s="12" t="s">
        <v>63</v>
      </c>
      <c r="B3" s="16" t="s">
        <v>98</v>
      </c>
      <c r="C3" s="16" t="s">
        <v>99</v>
      </c>
      <c r="D3" s="16" t="s">
        <v>100</v>
      </c>
      <c r="E3" s="16"/>
      <c r="F3" s="16" t="s">
        <v>99</v>
      </c>
      <c r="G3" s="16" t="s">
        <v>100</v>
      </c>
    </row>
    <row r="4" spans="1:7" ht="12" customHeight="1" x14ac:dyDescent="0.2">
      <c r="A4" s="1">
        <v>1974</v>
      </c>
      <c r="B4" s="56">
        <v>1914</v>
      </c>
      <c r="C4" s="56">
        <v>326</v>
      </c>
      <c r="D4" s="57">
        <f>C4/B4</f>
        <v>0.17032392894461859</v>
      </c>
      <c r="E4" s="25"/>
      <c r="F4" s="56">
        <v>1032</v>
      </c>
      <c r="G4" s="57">
        <f>F4/B4</f>
        <v>0.53918495297805646</v>
      </c>
    </row>
    <row r="5" spans="1:7" ht="12" customHeight="1" x14ac:dyDescent="0.2">
      <c r="A5" s="1">
        <v>1975</v>
      </c>
      <c r="B5" s="56">
        <v>1979</v>
      </c>
      <c r="C5" s="56">
        <v>329</v>
      </c>
      <c r="D5" s="57">
        <f>C5/B5</f>
        <v>0.16624557857503791</v>
      </c>
      <c r="E5" s="25"/>
      <c r="F5" s="56">
        <v>1054</v>
      </c>
      <c r="G5" s="57">
        <f>F5/B5</f>
        <v>0.53259221829206671</v>
      </c>
    </row>
    <row r="6" spans="1:7" ht="12" customHeight="1" x14ac:dyDescent="0.2">
      <c r="A6" s="1">
        <v>1976</v>
      </c>
      <c r="B6" s="56">
        <v>2770</v>
      </c>
      <c r="C6" s="56">
        <v>453</v>
      </c>
      <c r="D6" s="57">
        <f>C6/B6</f>
        <v>0.16353790613718411</v>
      </c>
      <c r="E6" s="25"/>
      <c r="F6" s="56">
        <v>1460</v>
      </c>
      <c r="G6" s="57">
        <f>F6/B6</f>
        <v>0.52707581227436828</v>
      </c>
    </row>
    <row r="7" spans="1:7" ht="12" customHeight="1" x14ac:dyDescent="0.2">
      <c r="A7" s="1">
        <v>1977</v>
      </c>
      <c r="B7" s="56">
        <v>3108</v>
      </c>
      <c r="C7" s="56">
        <v>473</v>
      </c>
      <c r="D7" s="57">
        <f>C7/B7</f>
        <v>0.15218790218790218</v>
      </c>
      <c r="E7" s="25"/>
      <c r="F7" s="56">
        <v>1597</v>
      </c>
      <c r="G7" s="57">
        <f>F7/B7</f>
        <v>0.51383526383526379</v>
      </c>
    </row>
    <row r="8" spans="1:7" x14ac:dyDescent="0.2">
      <c r="A8" s="1">
        <v>1978</v>
      </c>
      <c r="B8" s="56">
        <v>3157</v>
      </c>
      <c r="C8" s="56">
        <v>446</v>
      </c>
      <c r="D8" s="57">
        <f t="shared" ref="D8:D39" si="0">C8/B8</f>
        <v>0.14127336078555591</v>
      </c>
      <c r="E8" s="25"/>
      <c r="F8" s="56">
        <v>1576</v>
      </c>
      <c r="G8" s="57">
        <f t="shared" ref="G8:G55" si="1">F8/B8</f>
        <v>0.49920810896420653</v>
      </c>
    </row>
    <row r="9" spans="1:7" x14ac:dyDescent="0.2">
      <c r="A9" s="1">
        <v>1979</v>
      </c>
      <c r="B9" s="56">
        <v>3114</v>
      </c>
      <c r="C9" s="56">
        <v>415</v>
      </c>
      <c r="D9" s="57">
        <f t="shared" si="0"/>
        <v>0.13326910725754657</v>
      </c>
      <c r="E9" s="25"/>
      <c r="F9" s="56">
        <v>1430</v>
      </c>
      <c r="G9" s="57">
        <f t="shared" si="1"/>
        <v>0.45921644187540139</v>
      </c>
    </row>
    <row r="10" spans="1:7" x14ac:dyDescent="0.2">
      <c r="A10" s="1">
        <v>1980</v>
      </c>
      <c r="B10" s="56">
        <v>3907</v>
      </c>
      <c r="C10" s="56">
        <v>381</v>
      </c>
      <c r="D10" s="57">
        <f t="shared" si="0"/>
        <v>9.7517276682876894E-2</v>
      </c>
      <c r="E10" s="25"/>
      <c r="F10" s="56">
        <v>1404</v>
      </c>
      <c r="G10" s="57">
        <f t="shared" si="1"/>
        <v>0.35935500383926289</v>
      </c>
    </row>
    <row r="11" spans="1:7" x14ac:dyDescent="0.2">
      <c r="A11" s="1">
        <v>1981</v>
      </c>
      <c r="B11" s="56">
        <v>3562</v>
      </c>
      <c r="C11" s="56">
        <v>407</v>
      </c>
      <c r="D11" s="57">
        <f t="shared" si="0"/>
        <v>0.11426165075800113</v>
      </c>
      <c r="E11" s="25"/>
      <c r="F11" s="56">
        <v>1362</v>
      </c>
      <c r="G11" s="57">
        <f t="shared" si="1"/>
        <v>0.38236945536215611</v>
      </c>
    </row>
    <row r="12" spans="1:7" x14ac:dyDescent="0.2">
      <c r="A12" s="1">
        <v>1982</v>
      </c>
      <c r="B12" s="56">
        <v>3212</v>
      </c>
      <c r="C12" s="56">
        <v>344</v>
      </c>
      <c r="D12" s="57">
        <f t="shared" si="0"/>
        <v>0.10709838107098381</v>
      </c>
      <c r="E12" s="25"/>
      <c r="F12" s="56">
        <v>1230</v>
      </c>
      <c r="G12" s="57">
        <f t="shared" si="1"/>
        <v>0.38293897882938976</v>
      </c>
    </row>
    <row r="13" spans="1:7" x14ac:dyDescent="0.2">
      <c r="A13" s="1">
        <v>1983</v>
      </c>
      <c r="B13" s="56">
        <v>2904</v>
      </c>
      <c r="C13" s="56">
        <v>292</v>
      </c>
      <c r="D13" s="57">
        <f t="shared" si="0"/>
        <v>0.10055096418732783</v>
      </c>
      <c r="E13" s="25"/>
      <c r="F13" s="56">
        <v>1076</v>
      </c>
      <c r="G13" s="57">
        <f t="shared" si="1"/>
        <v>0.37052341597796146</v>
      </c>
    </row>
    <row r="14" spans="1:7" x14ac:dyDescent="0.2">
      <c r="A14" s="1">
        <v>1984</v>
      </c>
      <c r="B14" s="56">
        <v>759</v>
      </c>
      <c r="C14" s="56">
        <v>86</v>
      </c>
      <c r="D14" s="57">
        <f t="shared" si="0"/>
        <v>0.11330698287220026</v>
      </c>
      <c r="E14" s="25"/>
      <c r="F14" s="56">
        <v>329</v>
      </c>
      <c r="G14" s="57">
        <f t="shared" si="1"/>
        <v>0.43346508563899866</v>
      </c>
    </row>
    <row r="15" spans="1:7" x14ac:dyDescent="0.2">
      <c r="A15" s="1">
        <v>1985</v>
      </c>
      <c r="B15" s="56">
        <v>2026</v>
      </c>
      <c r="C15" s="56">
        <v>133</v>
      </c>
      <c r="D15" s="57">
        <f t="shared" si="0"/>
        <v>6.5646594274432382E-2</v>
      </c>
      <c r="E15" s="25"/>
      <c r="F15" s="56">
        <v>513</v>
      </c>
      <c r="G15" s="57">
        <f t="shared" si="1"/>
        <v>0.25320829220138202</v>
      </c>
    </row>
    <row r="16" spans="1:7" x14ac:dyDescent="0.2">
      <c r="A16" s="1">
        <v>1986</v>
      </c>
      <c r="B16" s="56">
        <v>2252</v>
      </c>
      <c r="C16" s="56">
        <v>239</v>
      </c>
      <c r="D16" s="57">
        <f t="shared" si="0"/>
        <v>0.10612788632326821</v>
      </c>
      <c r="E16" s="25"/>
      <c r="F16" s="56">
        <v>851</v>
      </c>
      <c r="G16" s="57">
        <f t="shared" si="1"/>
        <v>0.37788632326820604</v>
      </c>
    </row>
    <row r="17" spans="1:7" x14ac:dyDescent="0.2">
      <c r="A17" s="1">
        <v>1987</v>
      </c>
      <c r="B17" s="56">
        <v>2079</v>
      </c>
      <c r="C17" s="56">
        <v>288</v>
      </c>
      <c r="D17" s="57">
        <f t="shared" si="0"/>
        <v>0.13852813852813853</v>
      </c>
      <c r="E17" s="25"/>
      <c r="F17" s="56">
        <v>916</v>
      </c>
      <c r="G17" s="57">
        <f t="shared" si="1"/>
        <v>0.4405964405964406</v>
      </c>
    </row>
    <row r="18" spans="1:7" x14ac:dyDescent="0.2">
      <c r="A18" s="1">
        <v>1988</v>
      </c>
      <c r="B18" s="56">
        <v>2033</v>
      </c>
      <c r="C18" s="56">
        <v>331</v>
      </c>
      <c r="D18" s="57">
        <f t="shared" si="0"/>
        <v>0.16281357599606494</v>
      </c>
      <c r="E18" s="25"/>
      <c r="F18" s="56">
        <v>1052</v>
      </c>
      <c r="G18" s="57">
        <f t="shared" si="1"/>
        <v>0.51746187899655682</v>
      </c>
    </row>
    <row r="19" spans="1:7" x14ac:dyDescent="0.2">
      <c r="A19" s="1">
        <v>1989</v>
      </c>
      <c r="B19" s="56">
        <v>1903</v>
      </c>
      <c r="C19" s="56">
        <v>293</v>
      </c>
      <c r="D19" s="57">
        <f t="shared" si="0"/>
        <v>0.15396741986337362</v>
      </c>
      <c r="E19" s="25"/>
      <c r="F19" s="56">
        <v>946</v>
      </c>
      <c r="G19" s="57">
        <f t="shared" si="1"/>
        <v>0.49710982658959535</v>
      </c>
    </row>
    <row r="20" spans="1:7" x14ac:dyDescent="0.2">
      <c r="A20" s="1">
        <v>1990</v>
      </c>
      <c r="B20" s="56">
        <v>1519</v>
      </c>
      <c r="C20" s="56">
        <v>211</v>
      </c>
      <c r="D20" s="57">
        <f t="shared" si="0"/>
        <v>0.13890717577353523</v>
      </c>
      <c r="E20" s="25"/>
      <c r="F20" s="56">
        <v>689</v>
      </c>
      <c r="G20" s="57">
        <f t="shared" si="1"/>
        <v>0.45358788676761025</v>
      </c>
    </row>
    <row r="21" spans="1:7" x14ac:dyDescent="0.2">
      <c r="A21" s="1">
        <v>1991</v>
      </c>
      <c r="B21" s="56">
        <v>1200</v>
      </c>
      <c r="C21" s="56">
        <v>201</v>
      </c>
      <c r="D21" s="57">
        <f t="shared" si="0"/>
        <v>0.16750000000000001</v>
      </c>
      <c r="E21" s="25"/>
      <c r="F21" s="56">
        <v>641</v>
      </c>
      <c r="G21" s="57">
        <f t="shared" si="1"/>
        <v>0.53416666666666668</v>
      </c>
    </row>
    <row r="22" spans="1:7" x14ac:dyDescent="0.2">
      <c r="A22" s="1">
        <v>1992</v>
      </c>
      <c r="B22" s="56">
        <v>650</v>
      </c>
      <c r="C22" s="56">
        <v>87</v>
      </c>
      <c r="D22" s="57">
        <f t="shared" si="0"/>
        <v>0.13384615384615384</v>
      </c>
      <c r="E22" s="25"/>
      <c r="F22" s="56">
        <v>288</v>
      </c>
      <c r="G22" s="57">
        <f t="shared" si="1"/>
        <v>0.44307692307692309</v>
      </c>
    </row>
    <row r="23" spans="1:7" x14ac:dyDescent="0.2">
      <c r="A23" s="1">
        <v>1993</v>
      </c>
      <c r="B23" s="56">
        <v>612</v>
      </c>
      <c r="C23" s="56">
        <v>67</v>
      </c>
      <c r="D23" s="57">
        <f t="shared" si="0"/>
        <v>0.10947712418300654</v>
      </c>
      <c r="E23" s="25"/>
      <c r="F23" s="56">
        <v>236</v>
      </c>
      <c r="G23" s="57">
        <f t="shared" si="1"/>
        <v>0.38562091503267976</v>
      </c>
    </row>
    <row r="24" spans="1:7" x14ac:dyDescent="0.2">
      <c r="A24" s="1">
        <v>1994</v>
      </c>
      <c r="B24" s="56">
        <v>371</v>
      </c>
      <c r="C24" s="56">
        <v>43</v>
      </c>
      <c r="D24" s="57">
        <f t="shared" si="0"/>
        <v>0.11590296495956873</v>
      </c>
      <c r="E24" s="25"/>
      <c r="F24" s="56">
        <v>152</v>
      </c>
      <c r="G24" s="57">
        <f t="shared" si="1"/>
        <v>0.40970350404312667</v>
      </c>
    </row>
    <row r="25" spans="1:7" x14ac:dyDescent="0.2">
      <c r="A25" s="1">
        <v>1995</v>
      </c>
      <c r="B25" s="56">
        <v>475</v>
      </c>
      <c r="C25" s="56">
        <v>52</v>
      </c>
      <c r="D25" s="57">
        <f t="shared" si="0"/>
        <v>0.10947368421052632</v>
      </c>
      <c r="E25" s="25"/>
      <c r="F25" s="56">
        <v>184</v>
      </c>
      <c r="G25" s="57">
        <f t="shared" si="1"/>
        <v>0.38736842105263158</v>
      </c>
    </row>
    <row r="26" spans="1:7" x14ac:dyDescent="0.2">
      <c r="A26" s="1">
        <v>1996</v>
      </c>
      <c r="B26" s="56">
        <v>457</v>
      </c>
      <c r="C26" s="56">
        <v>62</v>
      </c>
      <c r="D26" s="57">
        <f t="shared" si="0"/>
        <v>0.13566739606126915</v>
      </c>
      <c r="E26" s="25"/>
      <c r="F26" s="56">
        <v>202</v>
      </c>
      <c r="G26" s="57">
        <f t="shared" si="1"/>
        <v>0.44201312910284463</v>
      </c>
    </row>
    <row r="27" spans="1:7" x14ac:dyDescent="0.2">
      <c r="A27" s="1">
        <v>1997</v>
      </c>
      <c r="B27" s="56">
        <v>434</v>
      </c>
      <c r="C27" s="56">
        <v>60</v>
      </c>
      <c r="D27" s="57">
        <f t="shared" si="0"/>
        <v>0.13824884792626729</v>
      </c>
      <c r="E27" s="25"/>
      <c r="F27" s="56">
        <v>185</v>
      </c>
      <c r="G27" s="57">
        <f t="shared" si="1"/>
        <v>0.42626728110599077</v>
      </c>
    </row>
    <row r="28" spans="1:7" x14ac:dyDescent="0.2">
      <c r="A28" s="1">
        <v>1998</v>
      </c>
      <c r="B28" s="56">
        <v>374</v>
      </c>
      <c r="C28" s="56">
        <v>52</v>
      </c>
      <c r="D28" s="57">
        <f t="shared" si="0"/>
        <v>0.13903743315508021</v>
      </c>
      <c r="E28" s="25"/>
      <c r="F28" s="56">
        <v>165</v>
      </c>
      <c r="G28" s="57">
        <f t="shared" si="1"/>
        <v>0.44117647058823528</v>
      </c>
    </row>
    <row r="29" spans="1:7" x14ac:dyDescent="0.2">
      <c r="A29" s="1">
        <v>1999</v>
      </c>
      <c r="B29" s="56">
        <v>329</v>
      </c>
      <c r="C29" s="56">
        <v>47</v>
      </c>
      <c r="D29" s="57">
        <f t="shared" si="0"/>
        <v>0.14285714285714285</v>
      </c>
      <c r="E29" s="25"/>
      <c r="F29" s="56">
        <v>152</v>
      </c>
      <c r="G29" s="57">
        <f t="shared" si="1"/>
        <v>0.46200607902735563</v>
      </c>
    </row>
    <row r="30" spans="1:7" x14ac:dyDescent="0.2">
      <c r="A30" s="1">
        <v>2000</v>
      </c>
      <c r="B30" s="56">
        <v>400</v>
      </c>
      <c r="C30" s="56">
        <v>68</v>
      </c>
      <c r="D30" s="57">
        <f t="shared" si="0"/>
        <v>0.17</v>
      </c>
      <c r="E30" s="25"/>
      <c r="F30" s="56">
        <v>197</v>
      </c>
      <c r="G30" s="57">
        <f t="shared" si="1"/>
        <v>0.49249999999999999</v>
      </c>
    </row>
    <row r="31" spans="1:7" x14ac:dyDescent="0.2">
      <c r="A31" s="1">
        <v>2001</v>
      </c>
      <c r="B31" s="56">
        <v>450</v>
      </c>
      <c r="C31" s="56">
        <v>69</v>
      </c>
      <c r="D31" s="57">
        <f t="shared" si="0"/>
        <v>0.15333333333333332</v>
      </c>
      <c r="E31" s="25"/>
      <c r="F31" s="56">
        <v>222</v>
      </c>
      <c r="G31" s="57">
        <f t="shared" si="1"/>
        <v>0.49333333333333335</v>
      </c>
    </row>
    <row r="32" spans="1:7" x14ac:dyDescent="0.2">
      <c r="A32" s="1">
        <v>2002</v>
      </c>
      <c r="B32" s="56">
        <v>468</v>
      </c>
      <c r="C32" s="56">
        <v>76</v>
      </c>
      <c r="D32" s="57">
        <f t="shared" si="0"/>
        <v>0.1623931623931624</v>
      </c>
      <c r="E32" s="25"/>
      <c r="F32" s="56">
        <v>231</v>
      </c>
      <c r="G32" s="57">
        <f t="shared" si="1"/>
        <v>0.49358974358974361</v>
      </c>
    </row>
    <row r="33" spans="1:7" x14ac:dyDescent="0.2">
      <c r="A33" s="1">
        <v>2003</v>
      </c>
      <c r="B33" s="56">
        <v>495</v>
      </c>
      <c r="C33" s="56">
        <v>83</v>
      </c>
      <c r="D33" s="57">
        <f t="shared" si="0"/>
        <v>0.16767676767676767</v>
      </c>
      <c r="E33" s="25"/>
      <c r="F33" s="56">
        <v>254</v>
      </c>
      <c r="G33" s="57">
        <f t="shared" si="1"/>
        <v>0.5131313131313131</v>
      </c>
    </row>
    <row r="34" spans="1:7" x14ac:dyDescent="0.2">
      <c r="A34" s="1">
        <v>2004</v>
      </c>
      <c r="B34" s="56">
        <v>595</v>
      </c>
      <c r="C34" s="56">
        <v>110</v>
      </c>
      <c r="D34" s="57">
        <f t="shared" si="0"/>
        <v>0.18487394957983194</v>
      </c>
      <c r="E34" s="25"/>
      <c r="F34" s="56">
        <v>319</v>
      </c>
      <c r="G34" s="57">
        <f t="shared" si="1"/>
        <v>0.53613445378151259</v>
      </c>
    </row>
    <row r="35" spans="1:7" x14ac:dyDescent="0.2">
      <c r="A35" s="1">
        <v>2005</v>
      </c>
      <c r="B35" s="56">
        <v>566</v>
      </c>
      <c r="C35" s="56">
        <v>103</v>
      </c>
      <c r="D35" s="57">
        <f t="shared" si="0"/>
        <v>0.18197879858657243</v>
      </c>
      <c r="E35" s="25"/>
      <c r="F35" s="56">
        <v>311</v>
      </c>
      <c r="G35" s="57">
        <f t="shared" si="1"/>
        <v>0.54946996466431097</v>
      </c>
    </row>
    <row r="36" spans="1:7" x14ac:dyDescent="0.2">
      <c r="A36" s="1">
        <v>2006</v>
      </c>
      <c r="B36" s="56">
        <v>358</v>
      </c>
      <c r="C36" s="56">
        <v>67</v>
      </c>
      <c r="D36" s="57">
        <f t="shared" si="0"/>
        <v>0.18715083798882681</v>
      </c>
      <c r="E36" s="25"/>
      <c r="F36" s="56">
        <v>201</v>
      </c>
      <c r="G36" s="57">
        <f t="shared" si="1"/>
        <v>0.56145251396648044</v>
      </c>
    </row>
    <row r="37" spans="1:7" x14ac:dyDescent="0.2">
      <c r="A37" s="1">
        <v>2007</v>
      </c>
      <c r="B37" s="56">
        <v>438</v>
      </c>
      <c r="C37" s="56">
        <v>69</v>
      </c>
      <c r="D37" s="57">
        <f t="shared" si="0"/>
        <v>0.15753424657534246</v>
      </c>
      <c r="E37" s="25"/>
      <c r="F37" s="56">
        <v>233</v>
      </c>
      <c r="G37" s="57">
        <f t="shared" si="1"/>
        <v>0.53196347031963476</v>
      </c>
    </row>
    <row r="38" spans="1:7" x14ac:dyDescent="0.2">
      <c r="A38" s="1">
        <v>2008</v>
      </c>
      <c r="B38" s="56">
        <v>141</v>
      </c>
      <c r="C38" s="56">
        <v>25</v>
      </c>
      <c r="D38" s="57">
        <f t="shared" si="0"/>
        <v>0.1773049645390071</v>
      </c>
      <c r="E38" s="25"/>
      <c r="F38" s="56">
        <v>75</v>
      </c>
      <c r="G38" s="57">
        <f t="shared" si="1"/>
        <v>0.53191489361702127</v>
      </c>
    </row>
    <row r="39" spans="1:7" x14ac:dyDescent="0.2">
      <c r="A39" s="1">
        <v>2009</v>
      </c>
      <c r="B39" s="56">
        <v>225</v>
      </c>
      <c r="C39" s="56">
        <v>27</v>
      </c>
      <c r="D39" s="57">
        <f t="shared" si="0"/>
        <v>0.12</v>
      </c>
      <c r="E39" s="25"/>
      <c r="F39" s="56">
        <v>105</v>
      </c>
      <c r="G39" s="57">
        <f t="shared" si="1"/>
        <v>0.46666666666666667</v>
      </c>
    </row>
    <row r="40" spans="1:7" x14ac:dyDescent="0.2">
      <c r="A40" s="1">
        <v>2010</v>
      </c>
      <c r="B40" s="56">
        <v>370</v>
      </c>
      <c r="C40" s="56">
        <v>54</v>
      </c>
      <c r="D40" s="57">
        <f t="shared" ref="D40:D55" si="2">C40/B40</f>
        <v>0.14594594594594595</v>
      </c>
      <c r="E40" s="25"/>
      <c r="F40" s="56">
        <v>175</v>
      </c>
      <c r="G40" s="57">
        <f t="shared" si="1"/>
        <v>0.47297297297297297</v>
      </c>
    </row>
    <row r="41" spans="1:7" x14ac:dyDescent="0.2">
      <c r="A41" s="1">
        <v>2011</v>
      </c>
      <c r="B41" s="56">
        <v>304</v>
      </c>
      <c r="C41" s="56">
        <v>39</v>
      </c>
      <c r="D41" s="57">
        <f t="shared" si="2"/>
        <v>0.12828947368421054</v>
      </c>
      <c r="E41" s="25"/>
      <c r="F41" s="56">
        <v>136</v>
      </c>
      <c r="G41" s="57">
        <f t="shared" si="1"/>
        <v>0.44736842105263158</v>
      </c>
    </row>
    <row r="42" spans="1:7" x14ac:dyDescent="0.2">
      <c r="A42" s="1">
        <v>2012</v>
      </c>
      <c r="B42" s="56">
        <v>369</v>
      </c>
      <c r="C42" s="56">
        <v>54</v>
      </c>
      <c r="D42" s="57">
        <f t="shared" si="2"/>
        <v>0.14634146341463414</v>
      </c>
      <c r="E42" s="25"/>
      <c r="F42" s="56">
        <v>183</v>
      </c>
      <c r="G42" s="57">
        <f t="shared" si="1"/>
        <v>0.49593495934959347</v>
      </c>
    </row>
    <row r="43" spans="1:7" x14ac:dyDescent="0.2">
      <c r="A43" s="1">
        <v>2013</v>
      </c>
      <c r="B43" s="56">
        <v>399</v>
      </c>
      <c r="C43" s="56">
        <v>67</v>
      </c>
      <c r="D43" s="57">
        <f t="shared" si="2"/>
        <v>0.16791979949874686</v>
      </c>
      <c r="E43" s="25"/>
      <c r="F43" s="56">
        <v>205</v>
      </c>
      <c r="G43" s="57">
        <f t="shared" si="1"/>
        <v>0.51378446115288223</v>
      </c>
    </row>
    <row r="44" spans="1:7" x14ac:dyDescent="0.2">
      <c r="A44" s="1">
        <v>2014</v>
      </c>
      <c r="B44" s="56">
        <v>494</v>
      </c>
      <c r="C44" s="56">
        <v>88</v>
      </c>
      <c r="D44" s="57">
        <f t="shared" si="2"/>
        <v>0.17813765182186234</v>
      </c>
      <c r="E44" s="25"/>
      <c r="F44" s="56">
        <v>267</v>
      </c>
      <c r="G44" s="57">
        <f t="shared" si="1"/>
        <v>0.54048582995951422</v>
      </c>
    </row>
    <row r="45" spans="1:7" x14ac:dyDescent="0.2">
      <c r="A45" s="1">
        <v>2015</v>
      </c>
      <c r="B45" s="56">
        <v>487</v>
      </c>
      <c r="C45" s="56">
        <v>75</v>
      </c>
      <c r="D45" s="57">
        <f t="shared" si="2"/>
        <v>0.1540041067761807</v>
      </c>
      <c r="E45" s="25"/>
      <c r="F45" s="56">
        <v>250</v>
      </c>
      <c r="G45" s="57">
        <f t="shared" si="1"/>
        <v>0.51334702258726894</v>
      </c>
    </row>
    <row r="46" spans="1:7" x14ac:dyDescent="0.2">
      <c r="A46" s="1">
        <v>2016</v>
      </c>
      <c r="B46" s="56">
        <v>312</v>
      </c>
      <c r="C46" s="56">
        <v>36</v>
      </c>
      <c r="D46" s="57">
        <f t="shared" si="2"/>
        <v>0.11538461538461539</v>
      </c>
      <c r="E46" s="25"/>
      <c r="F46" s="56">
        <v>134</v>
      </c>
      <c r="G46" s="57">
        <f t="shared" si="1"/>
        <v>0.42948717948717946</v>
      </c>
    </row>
    <row r="47" spans="1:7" x14ac:dyDescent="0.2">
      <c r="A47" s="1">
        <v>2017</v>
      </c>
      <c r="B47" s="56">
        <v>176</v>
      </c>
      <c r="C47" s="56">
        <v>22</v>
      </c>
      <c r="D47" s="57">
        <f t="shared" si="2"/>
        <v>0.125</v>
      </c>
      <c r="E47" s="25"/>
      <c r="F47" s="56">
        <v>81</v>
      </c>
      <c r="G47" s="57">
        <f>F47/B47</f>
        <v>0.46022727272727271</v>
      </c>
    </row>
    <row r="48" spans="1:7" x14ac:dyDescent="0.2">
      <c r="A48" s="1">
        <v>2018</v>
      </c>
      <c r="B48" s="56">
        <v>230</v>
      </c>
      <c r="C48" s="56">
        <v>27</v>
      </c>
      <c r="D48" s="180">
        <f t="shared" ref="D48:D54" si="3">C48/B48</f>
        <v>0.11739130434782609</v>
      </c>
      <c r="E48" s="25"/>
      <c r="F48" s="56">
        <v>104</v>
      </c>
      <c r="G48" s="180">
        <f t="shared" ref="G48:G54" si="4">F48/B48</f>
        <v>0.45217391304347826</v>
      </c>
    </row>
    <row r="49" spans="1:7" x14ac:dyDescent="0.2">
      <c r="A49" s="1">
        <v>2019</v>
      </c>
      <c r="B49" s="56">
        <v>218</v>
      </c>
      <c r="C49" s="56">
        <v>31</v>
      </c>
      <c r="D49" s="180">
        <f t="shared" si="3"/>
        <v>0.14220183486238533</v>
      </c>
      <c r="E49" s="25"/>
      <c r="F49" s="56">
        <v>105</v>
      </c>
      <c r="G49" s="180">
        <f t="shared" si="4"/>
        <v>0.48165137614678899</v>
      </c>
    </row>
    <row r="50" spans="1:7" x14ac:dyDescent="0.2">
      <c r="A50" s="1">
        <v>2020</v>
      </c>
      <c r="B50" s="56">
        <v>174</v>
      </c>
      <c r="C50" s="56">
        <v>20</v>
      </c>
      <c r="D50" s="180">
        <f t="shared" si="3"/>
        <v>0.11494252873563218</v>
      </c>
      <c r="E50" s="25"/>
      <c r="F50" s="56">
        <v>72</v>
      </c>
      <c r="G50" s="180">
        <f t="shared" si="4"/>
        <v>0.41379310344827586</v>
      </c>
    </row>
    <row r="51" spans="1:7" x14ac:dyDescent="0.2">
      <c r="A51" s="1">
        <v>2021</v>
      </c>
      <c r="B51" s="56">
        <v>187</v>
      </c>
      <c r="C51" s="56">
        <v>18</v>
      </c>
      <c r="D51" s="180">
        <f t="shared" si="3"/>
        <v>9.6256684491978606E-2</v>
      </c>
      <c r="E51" s="25"/>
      <c r="F51" s="56">
        <v>71</v>
      </c>
      <c r="G51" s="180">
        <f t="shared" si="4"/>
        <v>0.37967914438502676</v>
      </c>
    </row>
    <row r="52" spans="1:7" x14ac:dyDescent="0.2">
      <c r="A52" s="1">
        <v>2022</v>
      </c>
      <c r="B52" s="56">
        <v>180</v>
      </c>
      <c r="C52" s="56">
        <v>26</v>
      </c>
      <c r="D52" s="180">
        <f t="shared" si="3"/>
        <v>0.14444444444444443</v>
      </c>
      <c r="E52" s="25"/>
      <c r="F52" s="56">
        <v>80</v>
      </c>
      <c r="G52" s="180">
        <f t="shared" si="4"/>
        <v>0.44444444444444442</v>
      </c>
    </row>
    <row r="53" spans="1:7" x14ac:dyDescent="0.2">
      <c r="A53" s="1">
        <v>2023</v>
      </c>
      <c r="B53" s="56">
        <v>91</v>
      </c>
      <c r="C53" s="56">
        <v>15</v>
      </c>
      <c r="D53" s="180">
        <f t="shared" si="3"/>
        <v>0.16483516483516483</v>
      </c>
      <c r="E53" s="25"/>
      <c r="F53" s="56">
        <v>47</v>
      </c>
      <c r="G53" s="180">
        <f t="shared" si="4"/>
        <v>0.51648351648351654</v>
      </c>
    </row>
    <row r="54" spans="1:7" x14ac:dyDescent="0.2">
      <c r="A54" s="1">
        <v>2024</v>
      </c>
      <c r="B54" s="56">
        <v>162</v>
      </c>
      <c r="C54" s="56">
        <v>24</v>
      </c>
      <c r="D54" s="180">
        <f t="shared" si="3"/>
        <v>0.14814814814814814</v>
      </c>
      <c r="E54" s="25"/>
      <c r="F54" s="56">
        <v>83</v>
      </c>
      <c r="G54" s="180">
        <f t="shared" si="4"/>
        <v>0.51234567901234573</v>
      </c>
    </row>
    <row r="55" spans="1:7" x14ac:dyDescent="0.2">
      <c r="A55" s="1" t="s">
        <v>272</v>
      </c>
      <c r="B55" s="56">
        <v>167</v>
      </c>
      <c r="C55" s="56">
        <v>28</v>
      </c>
      <c r="D55" s="180">
        <f t="shared" si="2"/>
        <v>0.16766467065868262</v>
      </c>
      <c r="E55" s="25"/>
      <c r="F55" s="56">
        <v>83</v>
      </c>
      <c r="G55" s="180">
        <f t="shared" si="1"/>
        <v>0.49700598802395207</v>
      </c>
    </row>
    <row r="56" spans="1:7" x14ac:dyDescent="0.2">
      <c r="A56" s="365" t="s">
        <v>203</v>
      </c>
      <c r="B56" s="365"/>
      <c r="C56" s="365"/>
      <c r="D56" s="365"/>
      <c r="E56" s="365"/>
      <c r="F56" s="365"/>
      <c r="G56" s="365"/>
    </row>
    <row r="57" spans="1:7" x14ac:dyDescent="0.2">
      <c r="A57" s="357"/>
      <c r="B57" s="357"/>
      <c r="C57" s="357"/>
      <c r="D57" s="357"/>
      <c r="E57" s="357"/>
      <c r="F57" s="357"/>
      <c r="G57" s="357"/>
    </row>
    <row r="58" spans="1:7" x14ac:dyDescent="0.2">
      <c r="A58" s="357"/>
      <c r="B58" s="357"/>
      <c r="C58" s="357"/>
      <c r="D58" s="357"/>
      <c r="E58" s="357"/>
      <c r="F58" s="357"/>
      <c r="G58" s="357"/>
    </row>
    <row r="59" spans="1:7" x14ac:dyDescent="0.2">
      <c r="A59" s="357"/>
      <c r="B59" s="357"/>
      <c r="C59" s="357"/>
      <c r="D59" s="357"/>
      <c r="E59" s="357"/>
      <c r="F59" s="357"/>
      <c r="G59" s="357"/>
    </row>
    <row r="60" spans="1:7" ht="24" customHeight="1" x14ac:dyDescent="0.2">
      <c r="A60" s="366"/>
      <c r="B60" s="366"/>
      <c r="C60" s="366"/>
      <c r="D60" s="366"/>
      <c r="E60" s="366"/>
      <c r="F60" s="366"/>
      <c r="G60" s="366"/>
    </row>
    <row r="61" spans="1:7" x14ac:dyDescent="0.2">
      <c r="A61" s="359" t="s">
        <v>22</v>
      </c>
      <c r="B61" s="359"/>
      <c r="C61" s="359"/>
      <c r="D61" s="359"/>
      <c r="E61" s="359"/>
      <c r="F61" s="359"/>
      <c r="G61" s="359"/>
    </row>
    <row r="65" spans="1:7" s="102" customFormat="1" x14ac:dyDescent="0.2">
      <c r="A65" s="118"/>
    </row>
    <row r="70" spans="1:7" ht="24.75" customHeight="1" x14ac:dyDescent="0.2">
      <c r="A70" s="314" t="s">
        <v>176</v>
      </c>
      <c r="B70" s="364"/>
      <c r="C70" s="364"/>
      <c r="D70" s="364"/>
      <c r="E70" s="364"/>
      <c r="F70" s="364"/>
      <c r="G70" s="364"/>
    </row>
    <row r="71" spans="1:7" x14ac:dyDescent="0.2">
      <c r="A71" s="32"/>
      <c r="B71" s="46"/>
      <c r="C71" s="315" t="s">
        <v>96</v>
      </c>
      <c r="D71" s="315"/>
      <c r="E71" s="46"/>
      <c r="F71" s="315" t="s">
        <v>97</v>
      </c>
      <c r="G71" s="315"/>
    </row>
    <row r="72" spans="1:7" ht="22.5" x14ac:dyDescent="0.2">
      <c r="A72" s="12" t="s">
        <v>248</v>
      </c>
      <c r="B72" s="16" t="s">
        <v>98</v>
      </c>
      <c r="C72" s="16" t="s">
        <v>99</v>
      </c>
      <c r="D72" s="16" t="s">
        <v>100</v>
      </c>
      <c r="E72" s="16"/>
      <c r="F72" s="16" t="s">
        <v>99</v>
      </c>
      <c r="G72" s="16" t="s">
        <v>100</v>
      </c>
    </row>
    <row r="73" spans="1:7" x14ac:dyDescent="0.2">
      <c r="A73" s="70" t="s">
        <v>246</v>
      </c>
      <c r="B73" s="56">
        <f>AVERAGE(B4:B5)</f>
        <v>1946.5</v>
      </c>
      <c r="C73" s="56">
        <f>AVERAGE(C4:C5)</f>
        <v>327.5</v>
      </c>
      <c r="D73" s="57">
        <f t="shared" ref="D73:D80" si="5">C73/B73</f>
        <v>0.16825070639609555</v>
      </c>
      <c r="E73" s="25"/>
      <c r="F73" s="56">
        <f>AVERAGE(F4:F5)</f>
        <v>1043</v>
      </c>
      <c r="G73" s="57">
        <f t="shared" ref="G73:G80" si="6">F73/B73</f>
        <v>0.53583354739275624</v>
      </c>
    </row>
    <row r="74" spans="1:7" x14ac:dyDescent="0.2">
      <c r="A74" s="70" t="s">
        <v>12</v>
      </c>
      <c r="B74" s="56">
        <f>AVERAGE(B6:B10)</f>
        <v>3211.2</v>
      </c>
      <c r="C74" s="56">
        <f>AVERAGE(C6:C10)</f>
        <v>433.6</v>
      </c>
      <c r="D74" s="57">
        <f t="shared" si="5"/>
        <v>0.13502740408570008</v>
      </c>
      <c r="E74" s="25"/>
      <c r="F74" s="56">
        <f>AVERAGE(F6:F10)</f>
        <v>1493.4</v>
      </c>
      <c r="G74" s="57">
        <f t="shared" si="6"/>
        <v>0.46505979073243653</v>
      </c>
    </row>
    <row r="75" spans="1:7" x14ac:dyDescent="0.2">
      <c r="A75" s="70" t="s">
        <v>14</v>
      </c>
      <c r="B75" s="56">
        <f>AVERAGE(B11:B15)</f>
        <v>2492.6</v>
      </c>
      <c r="C75" s="56">
        <f>AVERAGE(C11:C15)</f>
        <v>252.4</v>
      </c>
      <c r="D75" s="57">
        <f t="shared" si="5"/>
        <v>0.10125972879723984</v>
      </c>
      <c r="E75" s="25"/>
      <c r="F75" s="56">
        <f>AVERAGE(F11:F15)</f>
        <v>902</v>
      </c>
      <c r="G75" s="57">
        <f t="shared" si="6"/>
        <v>0.36187113857016773</v>
      </c>
    </row>
    <row r="76" spans="1:7" x14ac:dyDescent="0.2">
      <c r="A76" s="70" t="s">
        <v>15</v>
      </c>
      <c r="B76" s="56">
        <f>AVERAGE(B16:B20)</f>
        <v>1957.2</v>
      </c>
      <c r="C76" s="56">
        <f>AVERAGE(C16:C20)</f>
        <v>272.39999999999998</v>
      </c>
      <c r="D76" s="57">
        <f t="shared" si="5"/>
        <v>0.13917841814837523</v>
      </c>
      <c r="E76" s="25"/>
      <c r="F76" s="56">
        <f>AVERAGE(F16:F20)</f>
        <v>890.8</v>
      </c>
      <c r="G76" s="57">
        <f t="shared" si="6"/>
        <v>0.45513999591252807</v>
      </c>
    </row>
    <row r="77" spans="1:7" x14ac:dyDescent="0.2">
      <c r="A77" s="70" t="s">
        <v>169</v>
      </c>
      <c r="B77" s="56">
        <f>AVERAGE(B21:B25)</f>
        <v>661.6</v>
      </c>
      <c r="C77" s="56">
        <f>AVERAGE(C21:C25)</f>
        <v>90</v>
      </c>
      <c r="D77" s="57">
        <f t="shared" si="5"/>
        <v>0.13603385731559856</v>
      </c>
      <c r="E77" s="25"/>
      <c r="F77" s="56">
        <f>AVERAGE(F21:F25)</f>
        <v>300.2</v>
      </c>
      <c r="G77" s="57">
        <f t="shared" si="6"/>
        <v>0.45374848851269645</v>
      </c>
    </row>
    <row r="78" spans="1:7" x14ac:dyDescent="0.2">
      <c r="A78" s="70" t="s">
        <v>185</v>
      </c>
      <c r="B78" s="56">
        <f>AVERAGE(B26:B30)</f>
        <v>398.8</v>
      </c>
      <c r="C78" s="56">
        <f t="shared" ref="C78:F78" si="7">AVERAGE(C26:C30)</f>
        <v>57.8</v>
      </c>
      <c r="D78" s="57">
        <f t="shared" si="5"/>
        <v>0.14493480441323972</v>
      </c>
      <c r="E78" s="56"/>
      <c r="F78" s="56">
        <f t="shared" si="7"/>
        <v>180.2</v>
      </c>
      <c r="G78" s="57">
        <f t="shared" si="6"/>
        <v>0.45185556670010024</v>
      </c>
    </row>
    <row r="79" spans="1:7" x14ac:dyDescent="0.2">
      <c r="A79" s="70" t="s">
        <v>209</v>
      </c>
      <c r="B79" s="56">
        <f>AVERAGE(B31:B35)</f>
        <v>514.79999999999995</v>
      </c>
      <c r="C79" s="56">
        <f t="shared" ref="C79:F79" si="8">AVERAGE(C31:C35)</f>
        <v>88.2</v>
      </c>
      <c r="D79" s="57">
        <f t="shared" si="5"/>
        <v>0.17132867132867136</v>
      </c>
      <c r="E79" s="56"/>
      <c r="F79" s="56">
        <f t="shared" si="8"/>
        <v>267.39999999999998</v>
      </c>
      <c r="G79" s="57">
        <f t="shared" si="6"/>
        <v>0.5194250194250194</v>
      </c>
    </row>
    <row r="80" spans="1:7" x14ac:dyDescent="0.2">
      <c r="A80" s="70" t="s">
        <v>243</v>
      </c>
      <c r="B80" s="56">
        <f>AVERAGE(B36:B40)</f>
        <v>306.39999999999998</v>
      </c>
      <c r="C80" s="56">
        <f t="shared" ref="C80:F80" si="9">AVERAGE(C36:C40)</f>
        <v>48.4</v>
      </c>
      <c r="D80" s="57">
        <f t="shared" si="5"/>
        <v>0.15796344647519583</v>
      </c>
      <c r="E80" s="56"/>
      <c r="F80" s="56">
        <f t="shared" si="9"/>
        <v>157.80000000000001</v>
      </c>
      <c r="G80" s="57">
        <f t="shared" si="6"/>
        <v>0.51501305483028725</v>
      </c>
    </row>
    <row r="81" spans="1:7" x14ac:dyDescent="0.2">
      <c r="A81" s="1">
        <v>2011</v>
      </c>
      <c r="B81" s="56">
        <f t="shared" ref="B81:C93" si="10">B41</f>
        <v>304</v>
      </c>
      <c r="C81" s="56">
        <f t="shared" si="10"/>
        <v>39</v>
      </c>
      <c r="D81" s="57">
        <f t="shared" ref="D81:D95" si="11">C81/B81</f>
        <v>0.12828947368421054</v>
      </c>
      <c r="E81" s="25"/>
      <c r="F81" s="56">
        <f t="shared" ref="F81:F93" si="12">F41</f>
        <v>136</v>
      </c>
      <c r="G81" s="57">
        <f t="shared" ref="G81:G86" si="13">F81/B81</f>
        <v>0.44736842105263158</v>
      </c>
    </row>
    <row r="82" spans="1:7" x14ac:dyDescent="0.2">
      <c r="A82" s="1">
        <v>2012</v>
      </c>
      <c r="B82" s="56">
        <f t="shared" si="10"/>
        <v>369</v>
      </c>
      <c r="C82" s="56">
        <f t="shared" si="10"/>
        <v>54</v>
      </c>
      <c r="D82" s="57">
        <f t="shared" si="11"/>
        <v>0.14634146341463414</v>
      </c>
      <c r="E82" s="25"/>
      <c r="F82" s="56">
        <f t="shared" si="12"/>
        <v>183</v>
      </c>
      <c r="G82" s="57">
        <f t="shared" si="13"/>
        <v>0.49593495934959347</v>
      </c>
    </row>
    <row r="83" spans="1:7" x14ac:dyDescent="0.2">
      <c r="A83" s="1">
        <v>2013</v>
      </c>
      <c r="B83" s="56">
        <f t="shared" si="10"/>
        <v>399</v>
      </c>
      <c r="C83" s="56">
        <f t="shared" si="10"/>
        <v>67</v>
      </c>
      <c r="D83" s="57">
        <f t="shared" si="11"/>
        <v>0.16791979949874686</v>
      </c>
      <c r="E83" s="25"/>
      <c r="F83" s="56">
        <f t="shared" si="12"/>
        <v>205</v>
      </c>
      <c r="G83" s="57">
        <f t="shared" si="13"/>
        <v>0.51378446115288223</v>
      </c>
    </row>
    <row r="84" spans="1:7" x14ac:dyDescent="0.2">
      <c r="A84" s="1">
        <v>2014</v>
      </c>
      <c r="B84" s="56">
        <f t="shared" si="10"/>
        <v>494</v>
      </c>
      <c r="C84" s="56">
        <f t="shared" si="10"/>
        <v>88</v>
      </c>
      <c r="D84" s="57">
        <f t="shared" si="11"/>
        <v>0.17813765182186234</v>
      </c>
      <c r="E84" s="25"/>
      <c r="F84" s="56">
        <f t="shared" si="12"/>
        <v>267</v>
      </c>
      <c r="G84" s="57">
        <f t="shared" si="13"/>
        <v>0.54048582995951422</v>
      </c>
    </row>
    <row r="85" spans="1:7" x14ac:dyDescent="0.2">
      <c r="A85" s="1">
        <v>2015</v>
      </c>
      <c r="B85" s="56">
        <f t="shared" si="10"/>
        <v>487</v>
      </c>
      <c r="C85" s="56">
        <f t="shared" si="10"/>
        <v>75</v>
      </c>
      <c r="D85" s="57">
        <f t="shared" si="11"/>
        <v>0.1540041067761807</v>
      </c>
      <c r="E85" s="25"/>
      <c r="F85" s="56">
        <f t="shared" si="12"/>
        <v>250</v>
      </c>
      <c r="G85" s="57">
        <f t="shared" si="13"/>
        <v>0.51334702258726894</v>
      </c>
    </row>
    <row r="86" spans="1:7" x14ac:dyDescent="0.2">
      <c r="A86" s="1">
        <v>2016</v>
      </c>
      <c r="B86" s="56">
        <f t="shared" si="10"/>
        <v>312</v>
      </c>
      <c r="C86" s="56">
        <f t="shared" si="10"/>
        <v>36</v>
      </c>
      <c r="D86" s="57">
        <f t="shared" si="11"/>
        <v>0.11538461538461539</v>
      </c>
      <c r="E86" s="25"/>
      <c r="F86" s="56">
        <f t="shared" si="12"/>
        <v>134</v>
      </c>
      <c r="G86" s="57">
        <f t="shared" si="13"/>
        <v>0.42948717948717946</v>
      </c>
    </row>
    <row r="87" spans="1:7" x14ac:dyDescent="0.2">
      <c r="A87" s="1">
        <v>2017</v>
      </c>
      <c r="B87" s="56">
        <f t="shared" si="10"/>
        <v>176</v>
      </c>
      <c r="C87" s="56">
        <f t="shared" si="10"/>
        <v>22</v>
      </c>
      <c r="D87" s="57">
        <f t="shared" si="11"/>
        <v>0.125</v>
      </c>
      <c r="E87" s="25"/>
      <c r="F87" s="56">
        <f t="shared" si="12"/>
        <v>81</v>
      </c>
      <c r="G87" s="57">
        <f>F87/B87</f>
        <v>0.46022727272727271</v>
      </c>
    </row>
    <row r="88" spans="1:7" x14ac:dyDescent="0.2">
      <c r="A88" s="1">
        <v>2018</v>
      </c>
      <c r="B88" s="56">
        <f t="shared" si="10"/>
        <v>230</v>
      </c>
      <c r="C88" s="56">
        <f t="shared" si="10"/>
        <v>27</v>
      </c>
      <c r="D88" s="180">
        <f t="shared" si="11"/>
        <v>0.11739130434782609</v>
      </c>
      <c r="E88" s="25"/>
      <c r="F88" s="56">
        <f t="shared" si="12"/>
        <v>104</v>
      </c>
      <c r="G88" s="180">
        <f t="shared" ref="G88:G95" si="14">F88/B88</f>
        <v>0.45217391304347826</v>
      </c>
    </row>
    <row r="89" spans="1:7" x14ac:dyDescent="0.2">
      <c r="A89" s="1">
        <v>2019</v>
      </c>
      <c r="B89" s="56">
        <f t="shared" si="10"/>
        <v>218</v>
      </c>
      <c r="C89" s="56">
        <f t="shared" si="10"/>
        <v>31</v>
      </c>
      <c r="D89" s="180">
        <f t="shared" si="11"/>
        <v>0.14220183486238533</v>
      </c>
      <c r="E89" s="25"/>
      <c r="F89" s="56">
        <f t="shared" si="12"/>
        <v>105</v>
      </c>
      <c r="G89" s="180">
        <f t="shared" si="14"/>
        <v>0.48165137614678899</v>
      </c>
    </row>
    <row r="90" spans="1:7" x14ac:dyDescent="0.2">
      <c r="A90" s="1">
        <v>2020</v>
      </c>
      <c r="B90" s="56">
        <f t="shared" si="10"/>
        <v>174</v>
      </c>
      <c r="C90" s="56">
        <f t="shared" si="10"/>
        <v>20</v>
      </c>
      <c r="D90" s="180">
        <f t="shared" ref="D90:D94" si="15">C90/B90</f>
        <v>0.11494252873563218</v>
      </c>
      <c r="E90" s="25"/>
      <c r="F90" s="56">
        <f t="shared" si="12"/>
        <v>72</v>
      </c>
      <c r="G90" s="180">
        <f t="shared" ref="G90:G94" si="16">F90/B90</f>
        <v>0.41379310344827586</v>
      </c>
    </row>
    <row r="91" spans="1:7" x14ac:dyDescent="0.2">
      <c r="A91" s="1">
        <v>2021</v>
      </c>
      <c r="B91" s="56">
        <f t="shared" si="10"/>
        <v>187</v>
      </c>
      <c r="C91" s="56">
        <f t="shared" si="10"/>
        <v>18</v>
      </c>
      <c r="D91" s="180">
        <f t="shared" si="15"/>
        <v>9.6256684491978606E-2</v>
      </c>
      <c r="E91" s="25"/>
      <c r="F91" s="56">
        <f t="shared" si="12"/>
        <v>71</v>
      </c>
      <c r="G91" s="180">
        <f t="shared" si="16"/>
        <v>0.37967914438502676</v>
      </c>
    </row>
    <row r="92" spans="1:7" x14ac:dyDescent="0.2">
      <c r="A92" s="1">
        <v>2022</v>
      </c>
      <c r="B92" s="56">
        <f t="shared" si="10"/>
        <v>180</v>
      </c>
      <c r="C92" s="56">
        <f t="shared" si="10"/>
        <v>26</v>
      </c>
      <c r="D92" s="180">
        <f t="shared" si="15"/>
        <v>0.14444444444444443</v>
      </c>
      <c r="E92" s="25"/>
      <c r="F92" s="56">
        <f t="shared" si="12"/>
        <v>80</v>
      </c>
      <c r="G92" s="180">
        <f t="shared" si="16"/>
        <v>0.44444444444444442</v>
      </c>
    </row>
    <row r="93" spans="1:7" x14ac:dyDescent="0.2">
      <c r="A93" s="1">
        <v>2023</v>
      </c>
      <c r="B93" s="56">
        <f t="shared" si="10"/>
        <v>91</v>
      </c>
      <c r="C93" s="56">
        <f t="shared" si="10"/>
        <v>15</v>
      </c>
      <c r="D93" s="180">
        <f t="shared" si="15"/>
        <v>0.16483516483516483</v>
      </c>
      <c r="E93" s="25"/>
      <c r="F93" s="56">
        <f t="shared" si="12"/>
        <v>47</v>
      </c>
      <c r="G93" s="180">
        <f t="shared" si="16"/>
        <v>0.51648351648351654</v>
      </c>
    </row>
    <row r="94" spans="1:7" x14ac:dyDescent="0.2">
      <c r="A94" s="1">
        <v>2024</v>
      </c>
      <c r="B94" s="56">
        <f t="shared" ref="B94:C95" si="17">B54</f>
        <v>162</v>
      </c>
      <c r="C94" s="56">
        <f t="shared" si="17"/>
        <v>24</v>
      </c>
      <c r="D94" s="180">
        <f t="shared" si="15"/>
        <v>0.14814814814814814</v>
      </c>
      <c r="E94" s="25"/>
      <c r="F94" s="56">
        <f t="shared" ref="F94:F95" si="18">F54</f>
        <v>83</v>
      </c>
      <c r="G94" s="180">
        <f t="shared" si="16"/>
        <v>0.51234567901234573</v>
      </c>
    </row>
    <row r="95" spans="1:7" x14ac:dyDescent="0.2">
      <c r="A95" s="1" t="s">
        <v>272</v>
      </c>
      <c r="B95" s="56">
        <f t="shared" si="17"/>
        <v>167</v>
      </c>
      <c r="C95" s="56">
        <f t="shared" si="17"/>
        <v>28</v>
      </c>
      <c r="D95" s="180">
        <f t="shared" si="11"/>
        <v>0.16766467065868262</v>
      </c>
      <c r="E95" s="25"/>
      <c r="F95" s="56">
        <f t="shared" si="18"/>
        <v>83</v>
      </c>
      <c r="G95" s="180">
        <f t="shared" si="14"/>
        <v>0.49700598802395207</v>
      </c>
    </row>
    <row r="96" spans="1:7" x14ac:dyDescent="0.2">
      <c r="A96" s="365" t="s">
        <v>203</v>
      </c>
      <c r="B96" s="365"/>
      <c r="C96" s="365"/>
      <c r="D96" s="365"/>
      <c r="E96" s="365"/>
      <c r="F96" s="365"/>
      <c r="G96" s="365"/>
    </row>
    <row r="97" spans="1:7" x14ac:dyDescent="0.2">
      <c r="A97" s="357"/>
      <c r="B97" s="357"/>
      <c r="C97" s="357"/>
      <c r="D97" s="357"/>
      <c r="E97" s="357"/>
      <c r="F97" s="357"/>
      <c r="G97" s="357"/>
    </row>
    <row r="98" spans="1:7" x14ac:dyDescent="0.2">
      <c r="A98" s="357"/>
      <c r="B98" s="357"/>
      <c r="C98" s="357"/>
      <c r="D98" s="357"/>
      <c r="E98" s="357"/>
      <c r="F98" s="357"/>
      <c r="G98" s="357"/>
    </row>
    <row r="99" spans="1:7" x14ac:dyDescent="0.2">
      <c r="A99" s="357"/>
      <c r="B99" s="357"/>
      <c r="C99" s="357"/>
      <c r="D99" s="357"/>
      <c r="E99" s="357"/>
      <c r="F99" s="357"/>
      <c r="G99" s="357"/>
    </row>
    <row r="100" spans="1:7" x14ac:dyDescent="0.2">
      <c r="A100" s="366"/>
      <c r="B100" s="366"/>
      <c r="C100" s="366"/>
      <c r="D100" s="366"/>
      <c r="E100" s="366"/>
      <c r="F100" s="366"/>
      <c r="G100" s="366"/>
    </row>
    <row r="101" spans="1:7" x14ac:dyDescent="0.2">
      <c r="A101" s="359" t="s">
        <v>22</v>
      </c>
      <c r="B101" s="359"/>
      <c r="C101" s="359"/>
      <c r="D101" s="359"/>
      <c r="E101" s="359"/>
      <c r="F101" s="359"/>
      <c r="G101" s="359"/>
    </row>
  </sheetData>
  <customSheetViews>
    <customSheetView guid="{73A60780-7FCE-4E68-9B90-6C8938057D19}" showPageBreaks="1" showGridLines="0" printArea="1" topLeftCell="A7">
      <selection activeCell="A4" sqref="A4:G40"/>
      <pageMargins left="1" right="1" top="1" bottom="1" header="0.5" footer="0.5"/>
      <printOptions horizontalCentered="1"/>
      <pageSetup orientation="portrait" r:id="rId1"/>
      <headerFooter alignWithMargins="0"/>
    </customSheetView>
    <customSheetView guid="{5E2D4B7B-9524-460E-835A-89EFB26E35D2}" showPageBreaks="1" showGridLines="0" printArea="1" showRuler="0">
      <selection sqref="A1:IV65536"/>
      <pageMargins left="1" right="1" top="1" bottom="1" header="0.5" footer="0.5"/>
      <printOptions horizontalCentered="1"/>
      <pageSetup orientation="portrait" r:id="rId2"/>
      <headerFooter alignWithMargins="0"/>
    </customSheetView>
    <customSheetView guid="{9D1FFA88-73F7-42F2-A3C5-A9D88FF9DD10}" showGridLines="0" showRuler="0">
      <selection sqref="A1:IV65536"/>
      <pageMargins left="1" right="1" top="1" bottom="1" header="0.5" footer="0.5"/>
      <printOptions horizontalCentered="1"/>
      <pageSetup orientation="portrait" r:id="rId3"/>
      <headerFooter alignWithMargins="0"/>
    </customSheetView>
    <customSheetView guid="{F50AFA42-8ACD-49F6-97A0-3A0EB6FE30A6}" showPageBreaks="1" showGridLines="0" printArea="1" showRuler="0" topLeftCell="C1">
      <selection activeCell="A42" sqref="A42:G42"/>
      <pageMargins left="1" right="1" top="1" bottom="1" header="0.5" footer="0.5"/>
      <printOptions horizontalCentered="1"/>
      <pageSetup orientation="portrait" r:id="rId4"/>
      <headerFooter alignWithMargins="0"/>
    </customSheetView>
    <customSheetView guid="{22ADF58D-C99D-4735-AC3B-798FE2CAC042}" showGridLines="0" showRuler="0">
      <selection sqref="A1:G1"/>
      <pageMargins left="1" right="1" top="1" bottom="1" header="0.5" footer="0.5"/>
      <printOptions horizontalCentered="1"/>
      <pageSetup orientation="portrait" r:id="rId5"/>
      <headerFooter alignWithMargins="0"/>
    </customSheetView>
    <customSheetView guid="{75D8622E-4723-408B-B249-2805B46C2441}" showPageBreaks="1" printArea="1" showRuler="0">
      <selection activeCell="D32" sqref="D32"/>
      <pageMargins left="1" right="1" top="1" bottom="1" header="0.5" footer="0.5"/>
      <printOptions horizontalCentered="1"/>
      <pageSetup orientation="portrait" r:id="rId6"/>
      <headerFooter alignWithMargins="0"/>
    </customSheetView>
    <customSheetView guid="{0C6D0C04-69DE-4E3A-B1D1-0E8E605DB47E}" showPageBreaks="1" showGridLines="0" printArea="1" showRuler="0" topLeftCell="A8">
      <selection sqref="A1:G1"/>
      <pageMargins left="1" right="1" top="1" bottom="1" header="0.5" footer="0.5"/>
      <printOptions horizontalCentered="1"/>
      <pageSetup orientation="portrait" r:id="rId7"/>
      <headerFooter alignWithMargins="0"/>
    </customSheetView>
    <customSheetView guid="{CF9DD503-15ED-4D19-946E-2BE043323E96}" showPageBreaks="1" showGridLines="0" printArea="1" showRuler="0">
      <selection activeCell="J35" sqref="J35"/>
      <pageMargins left="1" right="1" top="1" bottom="1" header="0.5" footer="0.5"/>
      <printOptions horizontalCentered="1"/>
      <pageSetup orientation="portrait" r:id="rId8"/>
      <headerFooter alignWithMargins="0"/>
    </customSheetView>
    <customSheetView guid="{2E1B4E85-9EBA-4DCB-A22C-856EEAA13F50}" showPageBreaks="1" showGridLines="0" printArea="1" topLeftCell="A14">
      <selection activeCell="A38" sqref="A38"/>
      <pageMargins left="1" right="1" top="1" bottom="1" header="0.5" footer="0.5"/>
      <printOptions horizontalCentered="1"/>
      <pageSetup orientation="portrait" r:id="rId9"/>
      <headerFooter alignWithMargins="0"/>
    </customSheetView>
    <customSheetView guid="{D32493C0-863F-42DB-AB8C-F54D6DB98418}" showGridLines="0" topLeftCell="A7">
      <selection activeCell="A4" sqref="A4:G40"/>
      <pageMargins left="1" right="1" top="1" bottom="1" header="0.5" footer="0.5"/>
      <printOptions horizontalCentered="1"/>
      <pageSetup orientation="portrait" r:id="rId10"/>
      <headerFooter alignWithMargins="0"/>
    </customSheetView>
    <customSheetView guid="{2AFCF646-680B-40F3-9BDE-1EBC1A80D456}" showGridLines="0">
      <pane xSplit="1" ySplit="3" topLeftCell="B19" activePane="bottomRight" state="frozen"/>
      <selection pane="bottomRight" activeCell="A2" sqref="A2:G50"/>
      <pageMargins left="1" right="1" top="1" bottom="1" header="0.5" footer="0.5"/>
      <printOptions horizontalCentered="1"/>
      <pageSetup orientation="portrait" r:id="rId11"/>
      <headerFooter alignWithMargins="0"/>
    </customSheetView>
  </customSheetViews>
  <mergeCells count="10">
    <mergeCell ref="A61:G61"/>
    <mergeCell ref="A56:G60"/>
    <mergeCell ref="A1:G1"/>
    <mergeCell ref="C2:D2"/>
    <mergeCell ref="F2:G2"/>
    <mergeCell ref="A70:G70"/>
    <mergeCell ref="C71:D71"/>
    <mergeCell ref="F71:G71"/>
    <mergeCell ref="A96:G100"/>
    <mergeCell ref="A101:G101"/>
  </mergeCells>
  <phoneticPr fontId="2" type="noConversion"/>
  <printOptions horizontalCentered="1"/>
  <pageMargins left="1" right="1" top="1" bottom="1" header="0.5" footer="0.5"/>
  <pageSetup orientation="portrait" r:id="rId1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H90"/>
  <sheetViews>
    <sheetView showGridLines="0" topLeftCell="A63" zoomScale="145" zoomScaleNormal="145" zoomScaleSheetLayoutView="100" workbookViewId="0">
      <selection activeCell="N59" sqref="N59"/>
    </sheetView>
  </sheetViews>
  <sheetFormatPr defaultColWidth="9.28515625" defaultRowHeight="11.25" x14ac:dyDescent="0.2"/>
  <cols>
    <col min="1" max="1" width="8.7109375" style="1" customWidth="1"/>
    <col min="2" max="4" width="14.7109375" style="2" customWidth="1"/>
    <col min="5" max="5" width="1.7109375" style="2" customWidth="1"/>
    <col min="6" max="7" width="14.7109375" style="2" customWidth="1"/>
    <col min="8" max="16384" width="9.28515625" style="2"/>
  </cols>
  <sheetData>
    <row r="1" spans="1:7" ht="25.5" customHeight="1" x14ac:dyDescent="0.2">
      <c r="A1" s="314" t="s">
        <v>182</v>
      </c>
      <c r="B1" s="314"/>
      <c r="C1" s="314"/>
      <c r="D1" s="314"/>
      <c r="E1" s="314"/>
      <c r="F1" s="314"/>
      <c r="G1" s="314"/>
    </row>
    <row r="2" spans="1:7" x14ac:dyDescent="0.2">
      <c r="A2" s="32"/>
      <c r="B2" s="46"/>
      <c r="C2" s="315" t="s">
        <v>101</v>
      </c>
      <c r="D2" s="315"/>
      <c r="E2" s="46"/>
      <c r="F2" s="315" t="s">
        <v>102</v>
      </c>
      <c r="G2" s="315"/>
    </row>
    <row r="3" spans="1:7" x14ac:dyDescent="0.2">
      <c r="A3" s="12" t="s">
        <v>63</v>
      </c>
      <c r="B3" s="16" t="s">
        <v>98</v>
      </c>
      <c r="C3" s="16" t="s">
        <v>99</v>
      </c>
      <c r="D3" s="16" t="s">
        <v>100</v>
      </c>
      <c r="E3" s="16"/>
      <c r="F3" s="16" t="s">
        <v>99</v>
      </c>
      <c r="G3" s="16" t="s">
        <v>100</v>
      </c>
    </row>
    <row r="4" spans="1:7" x14ac:dyDescent="0.2">
      <c r="A4" s="1">
        <v>1978</v>
      </c>
      <c r="B4" s="56">
        <v>3041</v>
      </c>
      <c r="C4" s="56">
        <v>223</v>
      </c>
      <c r="D4" s="57">
        <f t="shared" ref="D4:D30" si="0">C4/B4</f>
        <v>7.3331141072015785E-2</v>
      </c>
      <c r="E4" s="25"/>
      <c r="F4" s="56">
        <v>1040</v>
      </c>
      <c r="G4" s="57">
        <f t="shared" ref="G4:G30" si="1">F4/B4</f>
        <v>0.34199276553765207</v>
      </c>
    </row>
    <row r="5" spans="1:7" x14ac:dyDescent="0.2">
      <c r="A5" s="1">
        <v>1979</v>
      </c>
      <c r="B5" s="56">
        <v>2778</v>
      </c>
      <c r="C5" s="56">
        <v>253</v>
      </c>
      <c r="D5" s="57">
        <f t="shared" si="0"/>
        <v>9.1072714182865375E-2</v>
      </c>
      <c r="E5" s="25"/>
      <c r="F5" s="56">
        <v>946</v>
      </c>
      <c r="G5" s="57">
        <f t="shared" si="1"/>
        <v>0.34053275737940963</v>
      </c>
    </row>
    <row r="6" spans="1:7" x14ac:dyDescent="0.2">
      <c r="A6" s="1">
        <v>1980</v>
      </c>
      <c r="B6" s="56">
        <v>2626</v>
      </c>
      <c r="C6" s="56">
        <v>206</v>
      </c>
      <c r="D6" s="57">
        <f t="shared" si="0"/>
        <v>7.8446306169078453E-2</v>
      </c>
      <c r="E6" s="25"/>
      <c r="F6" s="56">
        <v>883</v>
      </c>
      <c r="G6" s="57">
        <f t="shared" si="1"/>
        <v>0.33625285605483624</v>
      </c>
    </row>
    <row r="7" spans="1:7" x14ac:dyDescent="0.2">
      <c r="A7" s="1">
        <v>1981</v>
      </c>
      <c r="B7" s="56">
        <v>2439</v>
      </c>
      <c r="C7" s="56">
        <v>214</v>
      </c>
      <c r="D7" s="57">
        <f t="shared" si="0"/>
        <v>8.7740877408774093E-2</v>
      </c>
      <c r="E7" s="25"/>
      <c r="F7" s="56">
        <v>810</v>
      </c>
      <c r="G7" s="57">
        <f t="shared" si="1"/>
        <v>0.33210332103321033</v>
      </c>
    </row>
    <row r="8" spans="1:7" x14ac:dyDescent="0.2">
      <c r="A8" s="1">
        <v>1982</v>
      </c>
      <c r="B8" s="56">
        <v>2253</v>
      </c>
      <c r="C8" s="56">
        <v>181</v>
      </c>
      <c r="D8" s="57">
        <f t="shared" si="0"/>
        <v>8.0337328007101638E-2</v>
      </c>
      <c r="E8" s="25"/>
      <c r="F8" s="56">
        <v>703</v>
      </c>
      <c r="G8" s="57">
        <f t="shared" si="1"/>
        <v>0.31202840656901909</v>
      </c>
    </row>
    <row r="9" spans="1:7" x14ac:dyDescent="0.2">
      <c r="A9" s="1">
        <v>1983</v>
      </c>
      <c r="B9" s="56">
        <v>2056</v>
      </c>
      <c r="C9" s="56">
        <v>75</v>
      </c>
      <c r="D9" s="57">
        <f t="shared" si="0"/>
        <v>3.6478599221789886E-2</v>
      </c>
      <c r="E9" s="25"/>
      <c r="F9" s="56">
        <v>409</v>
      </c>
      <c r="G9" s="57">
        <f t="shared" si="1"/>
        <v>0.19892996108949415</v>
      </c>
    </row>
    <row r="10" spans="1:7" x14ac:dyDescent="0.2">
      <c r="A10" s="1">
        <v>1984</v>
      </c>
      <c r="B10" s="56">
        <v>374</v>
      </c>
      <c r="C10" s="56">
        <v>55</v>
      </c>
      <c r="D10" s="57">
        <f t="shared" si="0"/>
        <v>0.14705882352941177</v>
      </c>
      <c r="E10" s="25"/>
      <c r="F10" s="56">
        <v>180</v>
      </c>
      <c r="G10" s="57">
        <f t="shared" si="1"/>
        <v>0.48128342245989303</v>
      </c>
    </row>
    <row r="11" spans="1:7" x14ac:dyDescent="0.2">
      <c r="A11" s="1">
        <v>1985</v>
      </c>
      <c r="B11" s="56">
        <v>1259</v>
      </c>
      <c r="C11" s="56">
        <v>104</v>
      </c>
      <c r="D11" s="57">
        <f t="shared" si="0"/>
        <v>8.2605242255758535E-2</v>
      </c>
      <c r="E11" s="25"/>
      <c r="F11" s="56">
        <v>443</v>
      </c>
      <c r="G11" s="57">
        <f t="shared" si="1"/>
        <v>0.35186656076250994</v>
      </c>
    </row>
    <row r="12" spans="1:7" x14ac:dyDescent="0.2">
      <c r="A12" s="1">
        <v>1986</v>
      </c>
      <c r="B12" s="56">
        <v>1252</v>
      </c>
      <c r="C12" s="56">
        <v>100</v>
      </c>
      <c r="D12" s="57">
        <f t="shared" si="0"/>
        <v>7.9872204472843447E-2</v>
      </c>
      <c r="E12" s="25"/>
      <c r="F12" s="56">
        <v>387</v>
      </c>
      <c r="G12" s="57">
        <f t="shared" si="1"/>
        <v>0.30910543130990414</v>
      </c>
    </row>
    <row r="13" spans="1:7" x14ac:dyDescent="0.2">
      <c r="A13" s="1">
        <v>1987</v>
      </c>
      <c r="B13" s="56">
        <v>883</v>
      </c>
      <c r="C13" s="56">
        <v>97</v>
      </c>
      <c r="D13" s="57">
        <f t="shared" si="0"/>
        <v>0.10985277463193659</v>
      </c>
      <c r="E13" s="25"/>
      <c r="F13" s="56">
        <v>385</v>
      </c>
      <c r="G13" s="57">
        <f t="shared" si="1"/>
        <v>0.43601359003397511</v>
      </c>
    </row>
    <row r="14" spans="1:7" x14ac:dyDescent="0.2">
      <c r="A14" s="1">
        <v>1988</v>
      </c>
      <c r="B14" s="56">
        <v>650</v>
      </c>
      <c r="C14" s="56">
        <v>51</v>
      </c>
      <c r="D14" s="57">
        <f t="shared" si="0"/>
        <v>7.8461538461538458E-2</v>
      </c>
      <c r="E14" s="25"/>
      <c r="F14" s="56">
        <v>239</v>
      </c>
      <c r="G14" s="57">
        <f t="shared" si="1"/>
        <v>0.36769230769230771</v>
      </c>
    </row>
    <row r="15" spans="1:7" x14ac:dyDescent="0.2">
      <c r="A15" s="1">
        <v>1989</v>
      </c>
      <c r="B15" s="56">
        <v>883</v>
      </c>
      <c r="C15" s="56">
        <v>70</v>
      </c>
      <c r="D15" s="57">
        <f t="shared" si="0"/>
        <v>7.9275198187995471E-2</v>
      </c>
      <c r="E15" s="25"/>
      <c r="F15" s="56">
        <v>268</v>
      </c>
      <c r="G15" s="57">
        <f t="shared" si="1"/>
        <v>0.30351075877689693</v>
      </c>
    </row>
    <row r="16" spans="1:7" x14ac:dyDescent="0.2">
      <c r="A16" s="1">
        <v>1990</v>
      </c>
      <c r="B16" s="56">
        <v>897</v>
      </c>
      <c r="C16" s="56">
        <v>111</v>
      </c>
      <c r="D16" s="57">
        <f t="shared" si="0"/>
        <v>0.12374581939799331</v>
      </c>
      <c r="E16" s="25"/>
      <c r="F16" s="56">
        <v>373</v>
      </c>
      <c r="G16" s="57">
        <f t="shared" si="1"/>
        <v>0.41583054626532889</v>
      </c>
    </row>
    <row r="17" spans="1:7" x14ac:dyDescent="0.2">
      <c r="A17" s="1">
        <v>1991</v>
      </c>
      <c r="B17" s="56">
        <v>811</v>
      </c>
      <c r="C17" s="56">
        <v>84</v>
      </c>
      <c r="D17" s="57">
        <f t="shared" si="0"/>
        <v>0.10357583230579531</v>
      </c>
      <c r="E17" s="25"/>
      <c r="F17" s="56">
        <v>344</v>
      </c>
      <c r="G17" s="57">
        <f t="shared" si="1"/>
        <v>0.42416769420468559</v>
      </c>
    </row>
    <row r="18" spans="1:7" x14ac:dyDescent="0.2">
      <c r="A18" s="1">
        <v>1992</v>
      </c>
      <c r="B18" s="56">
        <v>604</v>
      </c>
      <c r="C18" s="56">
        <v>59</v>
      </c>
      <c r="D18" s="57">
        <f t="shared" si="0"/>
        <v>9.7682119205298013E-2</v>
      </c>
      <c r="E18" s="25"/>
      <c r="F18" s="56">
        <v>193</v>
      </c>
      <c r="G18" s="57">
        <f t="shared" si="1"/>
        <v>0.31953642384105962</v>
      </c>
    </row>
    <row r="19" spans="1:7" x14ac:dyDescent="0.2">
      <c r="A19" s="1">
        <v>1993</v>
      </c>
      <c r="B19" s="56">
        <v>474</v>
      </c>
      <c r="C19" s="56">
        <v>47</v>
      </c>
      <c r="D19" s="57">
        <f t="shared" si="0"/>
        <v>9.9156118143459912E-2</v>
      </c>
      <c r="E19" s="25"/>
      <c r="F19" s="56">
        <v>162</v>
      </c>
      <c r="G19" s="57">
        <f t="shared" si="1"/>
        <v>0.34177215189873417</v>
      </c>
    </row>
    <row r="20" spans="1:7" x14ac:dyDescent="0.2">
      <c r="A20" s="1" t="s">
        <v>165</v>
      </c>
      <c r="B20" s="56" t="s">
        <v>205</v>
      </c>
      <c r="C20" s="56" t="s">
        <v>36</v>
      </c>
      <c r="D20" s="57" t="s">
        <v>36</v>
      </c>
      <c r="E20" s="25"/>
      <c r="F20" s="56" t="s">
        <v>36</v>
      </c>
      <c r="G20" s="57" t="s">
        <v>36</v>
      </c>
    </row>
    <row r="21" spans="1:7" x14ac:dyDescent="0.2">
      <c r="A21" s="1">
        <v>1995</v>
      </c>
      <c r="B21" s="56">
        <v>96</v>
      </c>
      <c r="C21" s="56">
        <v>13</v>
      </c>
      <c r="D21" s="57">
        <f t="shared" si="0"/>
        <v>0.13541666666666666</v>
      </c>
      <c r="E21" s="25"/>
      <c r="F21" s="56">
        <v>41</v>
      </c>
      <c r="G21" s="57">
        <f t="shared" si="1"/>
        <v>0.42708333333333331</v>
      </c>
    </row>
    <row r="22" spans="1:7" x14ac:dyDescent="0.2">
      <c r="A22" s="1">
        <v>1996</v>
      </c>
      <c r="B22" s="56">
        <v>90</v>
      </c>
      <c r="C22" s="56">
        <v>14</v>
      </c>
      <c r="D22" s="57">
        <f t="shared" si="0"/>
        <v>0.15555555555555556</v>
      </c>
      <c r="E22" s="25"/>
      <c r="F22" s="56">
        <v>45</v>
      </c>
      <c r="G22" s="57">
        <f t="shared" si="1"/>
        <v>0.5</v>
      </c>
    </row>
    <row r="23" spans="1:7" x14ac:dyDescent="0.2">
      <c r="A23" s="1">
        <v>1997</v>
      </c>
      <c r="B23" s="56">
        <v>51</v>
      </c>
      <c r="C23" s="56">
        <v>7</v>
      </c>
      <c r="D23" s="57">
        <f t="shared" si="0"/>
        <v>0.13725490196078433</v>
      </c>
      <c r="E23" s="25"/>
      <c r="F23" s="56">
        <v>23</v>
      </c>
      <c r="G23" s="57">
        <f t="shared" si="1"/>
        <v>0.45098039215686275</v>
      </c>
    </row>
    <row r="24" spans="1:7" x14ac:dyDescent="0.2">
      <c r="A24" s="1">
        <v>1998</v>
      </c>
      <c r="B24" s="56">
        <v>23</v>
      </c>
      <c r="C24" s="56">
        <v>5</v>
      </c>
      <c r="D24" s="57">
        <f t="shared" si="0"/>
        <v>0.21739130434782608</v>
      </c>
      <c r="E24" s="25"/>
      <c r="F24" s="56">
        <v>12</v>
      </c>
      <c r="G24" s="57">
        <f t="shared" si="1"/>
        <v>0.52173913043478259</v>
      </c>
    </row>
    <row r="25" spans="1:7" x14ac:dyDescent="0.2">
      <c r="A25" s="1">
        <v>1999</v>
      </c>
      <c r="B25" s="56">
        <v>57</v>
      </c>
      <c r="C25" s="56">
        <v>10</v>
      </c>
      <c r="D25" s="57">
        <f t="shared" si="0"/>
        <v>0.17543859649122806</v>
      </c>
      <c r="E25" s="25"/>
      <c r="F25" s="56">
        <v>32</v>
      </c>
      <c r="G25" s="57">
        <f t="shared" si="1"/>
        <v>0.56140350877192979</v>
      </c>
    </row>
    <row r="26" spans="1:7" x14ac:dyDescent="0.2">
      <c r="A26" s="1">
        <v>2000</v>
      </c>
      <c r="B26" s="56">
        <v>49</v>
      </c>
      <c r="C26" s="56">
        <v>11</v>
      </c>
      <c r="D26" s="57">
        <f t="shared" si="0"/>
        <v>0.22448979591836735</v>
      </c>
      <c r="E26" s="25"/>
      <c r="F26" s="56">
        <v>28</v>
      </c>
      <c r="G26" s="57">
        <f t="shared" si="1"/>
        <v>0.5714285714285714</v>
      </c>
    </row>
    <row r="27" spans="1:7" x14ac:dyDescent="0.2">
      <c r="A27" s="1">
        <v>2001</v>
      </c>
      <c r="B27" s="56">
        <v>57</v>
      </c>
      <c r="C27" s="56">
        <v>12</v>
      </c>
      <c r="D27" s="57">
        <f t="shared" si="0"/>
        <v>0.21052631578947367</v>
      </c>
      <c r="E27" s="25"/>
      <c r="F27" s="56">
        <v>34</v>
      </c>
      <c r="G27" s="57">
        <f t="shared" si="1"/>
        <v>0.59649122807017541</v>
      </c>
    </row>
    <row r="28" spans="1:7" x14ac:dyDescent="0.2">
      <c r="A28" s="1">
        <v>2002</v>
      </c>
      <c r="B28" s="56">
        <v>75</v>
      </c>
      <c r="C28" s="56">
        <v>15</v>
      </c>
      <c r="D28" s="57">
        <f t="shared" si="0"/>
        <v>0.2</v>
      </c>
      <c r="E28" s="25"/>
      <c r="F28" s="56">
        <v>42</v>
      </c>
      <c r="G28" s="57">
        <f t="shared" si="1"/>
        <v>0.56000000000000005</v>
      </c>
    </row>
    <row r="29" spans="1:7" x14ac:dyDescent="0.2">
      <c r="A29" s="1">
        <v>2003</v>
      </c>
      <c r="B29" s="56">
        <v>82</v>
      </c>
      <c r="C29" s="56">
        <v>18</v>
      </c>
      <c r="D29" s="57">
        <f t="shared" si="0"/>
        <v>0.21951219512195122</v>
      </c>
      <c r="E29" s="25"/>
      <c r="F29" s="56">
        <v>47</v>
      </c>
      <c r="G29" s="57">
        <f t="shared" si="1"/>
        <v>0.57317073170731703</v>
      </c>
    </row>
    <row r="30" spans="1:7" x14ac:dyDescent="0.2">
      <c r="A30" s="1">
        <v>2004</v>
      </c>
      <c r="B30" s="56">
        <v>86</v>
      </c>
      <c r="C30" s="56">
        <v>18</v>
      </c>
      <c r="D30" s="57">
        <f t="shared" si="0"/>
        <v>0.20930232558139536</v>
      </c>
      <c r="E30" s="25"/>
      <c r="F30" s="56">
        <v>53</v>
      </c>
      <c r="G30" s="57">
        <f t="shared" si="1"/>
        <v>0.61627906976744184</v>
      </c>
    </row>
    <row r="31" spans="1:7" x14ac:dyDescent="0.2">
      <c r="A31" s="1">
        <v>2005</v>
      </c>
      <c r="B31" s="56">
        <v>91</v>
      </c>
      <c r="C31" s="56">
        <v>25</v>
      </c>
      <c r="D31" s="57">
        <f t="shared" ref="D31:D43" si="2">C31/B31</f>
        <v>0.27472527472527475</v>
      </c>
      <c r="E31" s="25"/>
      <c r="F31" s="56">
        <v>63</v>
      </c>
      <c r="G31" s="57">
        <f t="shared" ref="G31:G43" si="3">F31/B31</f>
        <v>0.69230769230769229</v>
      </c>
    </row>
    <row r="32" spans="1:7" x14ac:dyDescent="0.2">
      <c r="A32" s="1">
        <v>2006</v>
      </c>
      <c r="B32" s="56">
        <v>84</v>
      </c>
      <c r="C32" s="56">
        <v>17</v>
      </c>
      <c r="D32" s="57">
        <f t="shared" si="2"/>
        <v>0.20238095238095238</v>
      </c>
      <c r="E32" s="25"/>
      <c r="F32" s="56">
        <v>48</v>
      </c>
      <c r="G32" s="57">
        <f t="shared" si="3"/>
        <v>0.5714285714285714</v>
      </c>
    </row>
    <row r="33" spans="1:7" x14ac:dyDescent="0.2">
      <c r="A33" s="1">
        <v>2007</v>
      </c>
      <c r="B33" s="56">
        <v>79</v>
      </c>
      <c r="C33" s="56">
        <v>17</v>
      </c>
      <c r="D33" s="57">
        <f t="shared" si="2"/>
        <v>0.21518987341772153</v>
      </c>
      <c r="E33" s="25"/>
      <c r="F33" s="56">
        <v>49</v>
      </c>
      <c r="G33" s="57">
        <f t="shared" si="3"/>
        <v>0.620253164556962</v>
      </c>
    </row>
    <row r="34" spans="1:7" x14ac:dyDescent="0.2">
      <c r="A34" s="1">
        <v>2008</v>
      </c>
      <c r="B34" s="56">
        <v>86</v>
      </c>
      <c r="C34" s="56">
        <v>18</v>
      </c>
      <c r="D34" s="57">
        <f t="shared" si="2"/>
        <v>0.20930232558139536</v>
      </c>
      <c r="E34" s="25"/>
      <c r="F34" s="56">
        <v>47</v>
      </c>
      <c r="G34" s="57">
        <f t="shared" si="3"/>
        <v>0.54651162790697672</v>
      </c>
    </row>
    <row r="35" spans="1:7" x14ac:dyDescent="0.2">
      <c r="A35" s="1">
        <v>2009</v>
      </c>
      <c r="B35" s="56">
        <v>97</v>
      </c>
      <c r="C35" s="56">
        <v>18</v>
      </c>
      <c r="D35" s="57">
        <f t="shared" si="2"/>
        <v>0.18556701030927836</v>
      </c>
      <c r="E35" s="25"/>
      <c r="F35" s="56">
        <v>61</v>
      </c>
      <c r="G35" s="57">
        <f t="shared" si="3"/>
        <v>0.62886597938144329</v>
      </c>
    </row>
    <row r="36" spans="1:7" x14ac:dyDescent="0.2">
      <c r="A36" s="1">
        <v>2010</v>
      </c>
      <c r="B36" s="56">
        <v>116</v>
      </c>
      <c r="C36" s="56">
        <v>29</v>
      </c>
      <c r="D36" s="57">
        <f t="shared" si="2"/>
        <v>0.25</v>
      </c>
      <c r="E36" s="25"/>
      <c r="F36" s="56">
        <v>73</v>
      </c>
      <c r="G36" s="57">
        <f t="shared" si="3"/>
        <v>0.62931034482758619</v>
      </c>
    </row>
    <row r="37" spans="1:7" x14ac:dyDescent="0.2">
      <c r="A37" s="1">
        <v>2011</v>
      </c>
      <c r="B37" s="56">
        <v>112</v>
      </c>
      <c r="C37" s="56">
        <v>27</v>
      </c>
      <c r="D37" s="57">
        <f t="shared" si="2"/>
        <v>0.24107142857142858</v>
      </c>
      <c r="E37" s="25"/>
      <c r="F37" s="56">
        <v>70</v>
      </c>
      <c r="G37" s="57">
        <f t="shared" si="3"/>
        <v>0.625</v>
      </c>
    </row>
    <row r="38" spans="1:7" x14ac:dyDescent="0.2">
      <c r="A38" s="1">
        <v>2012</v>
      </c>
      <c r="B38" s="56">
        <v>105</v>
      </c>
      <c r="C38" s="56">
        <v>24</v>
      </c>
      <c r="D38" s="57">
        <f t="shared" si="2"/>
        <v>0.22857142857142856</v>
      </c>
      <c r="E38" s="25"/>
      <c r="F38" s="56">
        <v>67</v>
      </c>
      <c r="G38" s="57">
        <f t="shared" si="3"/>
        <v>0.63809523809523805</v>
      </c>
    </row>
    <row r="39" spans="1:7" x14ac:dyDescent="0.2">
      <c r="A39" s="1">
        <v>2013</v>
      </c>
      <c r="B39" s="56">
        <v>108</v>
      </c>
      <c r="C39" s="56">
        <v>25</v>
      </c>
      <c r="D39" s="57">
        <f t="shared" si="2"/>
        <v>0.23148148148148148</v>
      </c>
      <c r="E39" s="25"/>
      <c r="F39" s="56">
        <v>67</v>
      </c>
      <c r="G39" s="57">
        <f t="shared" si="3"/>
        <v>0.62037037037037035</v>
      </c>
    </row>
    <row r="40" spans="1:7" x14ac:dyDescent="0.2">
      <c r="A40" s="1">
        <v>2014</v>
      </c>
      <c r="B40" s="56">
        <v>116</v>
      </c>
      <c r="C40" s="56">
        <v>31</v>
      </c>
      <c r="D40" s="57">
        <f>C40/B40</f>
        <v>0.26724137931034481</v>
      </c>
      <c r="E40" s="25"/>
      <c r="F40" s="56">
        <v>79</v>
      </c>
      <c r="G40" s="57">
        <f>F40/B40</f>
        <v>0.68103448275862066</v>
      </c>
    </row>
    <row r="41" spans="1:7" x14ac:dyDescent="0.2">
      <c r="A41" s="1">
        <v>2015</v>
      </c>
      <c r="B41" s="56">
        <v>122</v>
      </c>
      <c r="C41" s="56">
        <v>31</v>
      </c>
      <c r="D41" s="57">
        <f t="shared" si="2"/>
        <v>0.25409836065573771</v>
      </c>
      <c r="E41" s="25"/>
      <c r="F41" s="56">
        <v>80</v>
      </c>
      <c r="G41" s="57">
        <f t="shared" si="3"/>
        <v>0.65573770491803274</v>
      </c>
    </row>
    <row r="42" spans="1:7" x14ac:dyDescent="0.2">
      <c r="A42" s="1">
        <v>2016</v>
      </c>
      <c r="B42" s="56">
        <v>107</v>
      </c>
      <c r="C42" s="56">
        <v>29</v>
      </c>
      <c r="D42" s="57">
        <f t="shared" si="2"/>
        <v>0.27102803738317754</v>
      </c>
      <c r="E42" s="25"/>
      <c r="F42" s="56">
        <v>75</v>
      </c>
      <c r="G42" s="57">
        <f t="shared" si="3"/>
        <v>0.7009345794392523</v>
      </c>
    </row>
    <row r="43" spans="1:7" x14ac:dyDescent="0.2">
      <c r="A43" s="1">
        <v>2017</v>
      </c>
      <c r="B43" s="56">
        <v>108</v>
      </c>
      <c r="C43" s="56">
        <v>25</v>
      </c>
      <c r="D43" s="57">
        <f t="shared" si="2"/>
        <v>0.23148148148148148</v>
      </c>
      <c r="E43" s="25"/>
      <c r="F43" s="56">
        <v>70</v>
      </c>
      <c r="G43" s="57">
        <f t="shared" si="3"/>
        <v>0.64814814814814814</v>
      </c>
    </row>
    <row r="44" spans="1:7" x14ac:dyDescent="0.2">
      <c r="A44" s="1">
        <v>2018</v>
      </c>
      <c r="B44" s="56">
        <v>102</v>
      </c>
      <c r="C44" s="56">
        <v>24</v>
      </c>
      <c r="D44" s="57">
        <f t="shared" ref="D44:D51" si="4">C44/B44</f>
        <v>0.23529411764705882</v>
      </c>
      <c r="E44" s="25"/>
      <c r="F44" s="56">
        <v>66</v>
      </c>
      <c r="G44" s="57">
        <f t="shared" ref="G44:G51" si="5">F44/B44</f>
        <v>0.6470588235294118</v>
      </c>
    </row>
    <row r="45" spans="1:7" x14ac:dyDescent="0.2">
      <c r="A45" s="1">
        <v>2019</v>
      </c>
      <c r="B45" s="56">
        <v>88</v>
      </c>
      <c r="C45" s="56">
        <v>16</v>
      </c>
      <c r="D45" s="57">
        <f t="shared" si="4"/>
        <v>0.18181818181818182</v>
      </c>
      <c r="E45" s="25"/>
      <c r="F45" s="56">
        <v>47</v>
      </c>
      <c r="G45" s="57">
        <f t="shared" si="5"/>
        <v>0.53409090909090906</v>
      </c>
    </row>
    <row r="46" spans="1:7" x14ac:dyDescent="0.2">
      <c r="A46" s="1">
        <v>2020</v>
      </c>
      <c r="B46" s="56">
        <v>60</v>
      </c>
      <c r="C46" s="56">
        <v>11</v>
      </c>
      <c r="D46" s="57">
        <f t="shared" si="4"/>
        <v>0.18333333333333332</v>
      </c>
      <c r="E46" s="25"/>
      <c r="F46" s="56">
        <v>32</v>
      </c>
      <c r="G46" s="57">
        <f t="shared" si="5"/>
        <v>0.53333333333333333</v>
      </c>
    </row>
    <row r="47" spans="1:7" x14ac:dyDescent="0.2">
      <c r="A47" s="1">
        <v>2021</v>
      </c>
      <c r="B47" s="56">
        <v>76</v>
      </c>
      <c r="C47" s="56">
        <v>16</v>
      </c>
      <c r="D47" s="57">
        <f t="shared" si="4"/>
        <v>0.21052631578947367</v>
      </c>
      <c r="E47" s="25"/>
      <c r="F47" s="56">
        <v>46</v>
      </c>
      <c r="G47" s="57">
        <f t="shared" si="5"/>
        <v>0.60526315789473684</v>
      </c>
    </row>
    <row r="48" spans="1:7" x14ac:dyDescent="0.2">
      <c r="A48" s="1">
        <v>2022</v>
      </c>
      <c r="B48" s="56">
        <v>79</v>
      </c>
      <c r="C48" s="56">
        <v>17</v>
      </c>
      <c r="D48" s="57">
        <f t="shared" si="4"/>
        <v>0.21518987341772153</v>
      </c>
      <c r="E48" s="25"/>
      <c r="F48" s="56">
        <v>49</v>
      </c>
      <c r="G48" s="57">
        <f t="shared" si="5"/>
        <v>0.620253164556962</v>
      </c>
    </row>
    <row r="49" spans="1:8" x14ac:dyDescent="0.2">
      <c r="A49" s="1">
        <v>2023</v>
      </c>
      <c r="B49" s="56">
        <v>93</v>
      </c>
      <c r="C49" s="56">
        <v>26</v>
      </c>
      <c r="D49" s="57">
        <f t="shared" ref="D49:D50" si="6">C49/B49</f>
        <v>0.27956989247311825</v>
      </c>
      <c r="E49" s="25"/>
      <c r="F49" s="56">
        <v>65</v>
      </c>
      <c r="G49" s="57">
        <f t="shared" ref="G49:G50" si="7">F49/B49</f>
        <v>0.69892473118279574</v>
      </c>
    </row>
    <row r="50" spans="1:8" x14ac:dyDescent="0.2">
      <c r="A50" s="1">
        <v>2024</v>
      </c>
      <c r="B50" s="56">
        <v>109</v>
      </c>
      <c r="C50" s="56">
        <v>29</v>
      </c>
      <c r="D50" s="57">
        <f t="shared" si="6"/>
        <v>0.26605504587155965</v>
      </c>
      <c r="E50" s="25"/>
      <c r="F50" s="56">
        <v>74</v>
      </c>
      <c r="G50" s="57">
        <f t="shared" si="7"/>
        <v>0.67889908256880738</v>
      </c>
    </row>
    <row r="51" spans="1:8" x14ac:dyDescent="0.2">
      <c r="A51" s="1">
        <v>2025</v>
      </c>
      <c r="B51" s="296">
        <v>115</v>
      </c>
      <c r="C51" s="296">
        <v>33</v>
      </c>
      <c r="D51" s="57">
        <f t="shared" si="4"/>
        <v>0.28695652173913044</v>
      </c>
      <c r="E51" s="25"/>
      <c r="F51" s="296">
        <v>80</v>
      </c>
      <c r="G51" s="57">
        <f t="shared" si="5"/>
        <v>0.69565217391304346</v>
      </c>
    </row>
    <row r="52" spans="1:8" ht="24.75" customHeight="1" x14ac:dyDescent="0.2">
      <c r="A52" s="316" t="s">
        <v>103</v>
      </c>
      <c r="B52" s="316"/>
      <c r="C52" s="316"/>
      <c r="D52" s="316"/>
      <c r="E52" s="316"/>
      <c r="F52" s="316"/>
      <c r="G52" s="316"/>
      <c r="H52" s="206"/>
    </row>
    <row r="53" spans="1:8" ht="25.15" customHeight="1" x14ac:dyDescent="0.2">
      <c r="A53" s="314" t="s">
        <v>274</v>
      </c>
      <c r="B53" s="314"/>
      <c r="C53" s="314"/>
      <c r="D53" s="314"/>
      <c r="E53" s="314"/>
      <c r="F53" s="314"/>
      <c r="G53" s="314"/>
      <c r="H53" s="207"/>
    </row>
    <row r="54" spans="1:8" ht="10.15" customHeight="1" x14ac:dyDescent="0.2">
      <c r="B54" s="198"/>
      <c r="C54" s="198"/>
      <c r="D54" s="198"/>
      <c r="E54" s="198"/>
      <c r="F54" s="198"/>
      <c r="G54" s="198"/>
    </row>
    <row r="55" spans="1:8" ht="12.6" customHeight="1" x14ac:dyDescent="0.2">
      <c r="A55" s="198"/>
      <c r="B55" s="198"/>
      <c r="C55" s="198"/>
      <c r="D55" s="198"/>
      <c r="E55" s="198"/>
      <c r="F55" s="198"/>
      <c r="G55" s="198"/>
    </row>
    <row r="59" spans="1:8" s="102" customFormat="1" x14ac:dyDescent="0.2">
      <c r="A59" s="118"/>
    </row>
    <row r="64" spans="1:8" ht="26.25" customHeight="1" x14ac:dyDescent="0.2">
      <c r="A64" s="314" t="s">
        <v>182</v>
      </c>
      <c r="B64" s="314"/>
      <c r="C64" s="314"/>
      <c r="D64" s="314"/>
      <c r="E64" s="314"/>
      <c r="F64" s="314"/>
      <c r="G64" s="314"/>
    </row>
    <row r="65" spans="1:7" x14ac:dyDescent="0.2">
      <c r="A65" s="32"/>
      <c r="B65" s="46"/>
      <c r="C65" s="315" t="s">
        <v>101</v>
      </c>
      <c r="D65" s="315"/>
      <c r="E65" s="46"/>
      <c r="F65" s="315" t="s">
        <v>102</v>
      </c>
      <c r="G65" s="315"/>
    </row>
    <row r="66" spans="1:7" ht="22.5" x14ac:dyDescent="0.2">
      <c r="A66" s="12" t="s">
        <v>248</v>
      </c>
      <c r="B66" s="16" t="s">
        <v>98</v>
      </c>
      <c r="C66" s="16" t="s">
        <v>99</v>
      </c>
      <c r="D66" s="16" t="s">
        <v>100</v>
      </c>
      <c r="E66" s="16"/>
      <c r="F66" s="16" t="s">
        <v>99</v>
      </c>
      <c r="G66" s="16" t="s">
        <v>100</v>
      </c>
    </row>
    <row r="67" spans="1:7" ht="10.9" customHeight="1" x14ac:dyDescent="0.2">
      <c r="A67" s="200" t="s">
        <v>245</v>
      </c>
      <c r="B67" s="56">
        <f>AVERAGE(B4:B6)</f>
        <v>2815</v>
      </c>
      <c r="C67" s="56">
        <f>AVERAGE(C4:C6)</f>
        <v>227.33333333333334</v>
      </c>
      <c r="D67" s="57">
        <f t="shared" ref="D67:D73" si="8">C67/B67</f>
        <v>8.0757844878626403E-2</v>
      </c>
      <c r="E67" s="25"/>
      <c r="F67" s="56">
        <f>AVERAGE(F4:F6)</f>
        <v>956.33333333333337</v>
      </c>
      <c r="G67" s="57">
        <f t="shared" ref="G67:G73" si="9">F67/B67</f>
        <v>0.33972764949674367</v>
      </c>
    </row>
    <row r="68" spans="1:7" ht="10.9" customHeight="1" x14ac:dyDescent="0.2">
      <c r="A68" s="200" t="s">
        <v>14</v>
      </c>
      <c r="B68" s="56">
        <f>AVERAGE(B7:B11)</f>
        <v>1676.2</v>
      </c>
      <c r="C68" s="56">
        <f>AVERAGE(C7:C11)</f>
        <v>125.8</v>
      </c>
      <c r="D68" s="57">
        <f t="shared" si="8"/>
        <v>7.5050709939148072E-2</v>
      </c>
      <c r="E68" s="25"/>
      <c r="F68" s="56">
        <f>AVERAGE(F7:F11)</f>
        <v>509</v>
      </c>
      <c r="G68" s="57">
        <f t="shared" si="9"/>
        <v>0.30366304736904903</v>
      </c>
    </row>
    <row r="69" spans="1:7" ht="10.9" customHeight="1" x14ac:dyDescent="0.2">
      <c r="A69" s="200" t="s">
        <v>15</v>
      </c>
      <c r="B69" s="56">
        <f>AVERAGE(B12:B16)</f>
        <v>913</v>
      </c>
      <c r="C69" s="56">
        <f>AVERAGE(C12:C16)</f>
        <v>85.8</v>
      </c>
      <c r="D69" s="57">
        <f t="shared" si="8"/>
        <v>9.3975903614457831E-2</v>
      </c>
      <c r="E69" s="25"/>
      <c r="F69" s="56">
        <f>AVERAGE(F12:F16)</f>
        <v>330.4</v>
      </c>
      <c r="G69" s="57">
        <f t="shared" si="9"/>
        <v>0.36188389923329678</v>
      </c>
    </row>
    <row r="70" spans="1:7" ht="10.9" customHeight="1" x14ac:dyDescent="0.2">
      <c r="A70" s="1" t="s">
        <v>273</v>
      </c>
      <c r="B70" s="56">
        <f>AVERAGE(B17:B21)</f>
        <v>496.25</v>
      </c>
      <c r="C70" s="56">
        <f>AVERAGE(C17:C21)</f>
        <v>50.75</v>
      </c>
      <c r="D70" s="57">
        <f t="shared" si="8"/>
        <v>0.10226700251889169</v>
      </c>
      <c r="E70" s="25"/>
      <c r="F70" s="56">
        <f>AVERAGE(F17:F21)</f>
        <v>185</v>
      </c>
      <c r="G70" s="57">
        <f t="shared" si="9"/>
        <v>0.37279596977329976</v>
      </c>
    </row>
    <row r="71" spans="1:7" ht="10.9" customHeight="1" x14ac:dyDescent="0.2">
      <c r="A71" s="1" t="s">
        <v>185</v>
      </c>
      <c r="B71" s="56">
        <f>AVERAGE(B22:B26)</f>
        <v>54</v>
      </c>
      <c r="C71" s="56">
        <f t="shared" ref="C71:F71" si="10">AVERAGE(C22:C26)</f>
        <v>9.4</v>
      </c>
      <c r="D71" s="57">
        <f t="shared" si="8"/>
        <v>0.17407407407407408</v>
      </c>
      <c r="E71" s="56"/>
      <c r="F71" s="56">
        <f t="shared" si="10"/>
        <v>28</v>
      </c>
      <c r="G71" s="57">
        <f t="shared" si="9"/>
        <v>0.51851851851851849</v>
      </c>
    </row>
    <row r="72" spans="1:7" ht="10.9" customHeight="1" x14ac:dyDescent="0.2">
      <c r="A72" s="1" t="s">
        <v>209</v>
      </c>
      <c r="B72" s="56">
        <f>AVERAGE(B27:B31)</f>
        <v>78.2</v>
      </c>
      <c r="C72" s="56">
        <f t="shared" ref="C72:F72" si="11">AVERAGE(C27:C31)</f>
        <v>17.600000000000001</v>
      </c>
      <c r="D72" s="57">
        <f t="shared" si="8"/>
        <v>0.22506393861892585</v>
      </c>
      <c r="E72" s="56"/>
      <c r="F72" s="56">
        <f t="shared" si="11"/>
        <v>47.8</v>
      </c>
      <c r="G72" s="57">
        <f t="shared" si="9"/>
        <v>0.61125319693094626</v>
      </c>
    </row>
    <row r="73" spans="1:7" ht="10.9" customHeight="1" x14ac:dyDescent="0.2">
      <c r="A73" s="1" t="s">
        <v>243</v>
      </c>
      <c r="B73" s="56">
        <f>AVERAGE(B32:B36)</f>
        <v>92.4</v>
      </c>
      <c r="C73" s="56">
        <f t="shared" ref="C73:F73" si="12">AVERAGE(C32:C36)</f>
        <v>19.8</v>
      </c>
      <c r="D73" s="57">
        <f t="shared" si="8"/>
        <v>0.21428571428571427</v>
      </c>
      <c r="E73" s="56"/>
      <c r="F73" s="56">
        <f t="shared" si="12"/>
        <v>55.6</v>
      </c>
      <c r="G73" s="57">
        <f t="shared" si="9"/>
        <v>0.60173160173160167</v>
      </c>
    </row>
    <row r="74" spans="1:7" ht="10.9" customHeight="1" x14ac:dyDescent="0.2">
      <c r="A74" s="1">
        <v>2011</v>
      </c>
      <c r="B74" s="56">
        <f t="shared" ref="B74:C88" si="13">B37</f>
        <v>112</v>
      </c>
      <c r="C74" s="56">
        <f t="shared" si="13"/>
        <v>27</v>
      </c>
      <c r="D74" s="57">
        <f t="shared" ref="D74:D76" si="14">C74/B74</f>
        <v>0.24107142857142858</v>
      </c>
      <c r="E74" s="25"/>
      <c r="F74" s="56">
        <f t="shared" ref="F74:F88" si="15">F37</f>
        <v>70</v>
      </c>
      <c r="G74" s="57">
        <f t="shared" ref="G74:G76" si="16">F74/B74</f>
        <v>0.625</v>
      </c>
    </row>
    <row r="75" spans="1:7" ht="10.9" customHeight="1" x14ac:dyDescent="0.2">
      <c r="A75" s="1">
        <v>2012</v>
      </c>
      <c r="B75" s="56">
        <f t="shared" si="13"/>
        <v>105</v>
      </c>
      <c r="C75" s="56">
        <f t="shared" si="13"/>
        <v>24</v>
      </c>
      <c r="D75" s="57">
        <f t="shared" si="14"/>
        <v>0.22857142857142856</v>
      </c>
      <c r="E75" s="25"/>
      <c r="F75" s="56">
        <f t="shared" si="15"/>
        <v>67</v>
      </c>
      <c r="G75" s="57">
        <f t="shared" si="16"/>
        <v>0.63809523809523805</v>
      </c>
    </row>
    <row r="76" spans="1:7" ht="10.9" customHeight="1" x14ac:dyDescent="0.2">
      <c r="A76" s="1">
        <v>2013</v>
      </c>
      <c r="B76" s="56">
        <f t="shared" si="13"/>
        <v>108</v>
      </c>
      <c r="C76" s="56">
        <f t="shared" si="13"/>
        <v>25</v>
      </c>
      <c r="D76" s="57">
        <f t="shared" si="14"/>
        <v>0.23148148148148148</v>
      </c>
      <c r="E76" s="25"/>
      <c r="F76" s="56">
        <f t="shared" si="15"/>
        <v>67</v>
      </c>
      <c r="G76" s="57">
        <f t="shared" si="16"/>
        <v>0.62037037037037035</v>
      </c>
    </row>
    <row r="77" spans="1:7" ht="10.9" customHeight="1" x14ac:dyDescent="0.2">
      <c r="A77" s="1">
        <v>2014</v>
      </c>
      <c r="B77" s="56">
        <f t="shared" si="13"/>
        <v>116</v>
      </c>
      <c r="C77" s="56">
        <f t="shared" si="13"/>
        <v>31</v>
      </c>
      <c r="D77" s="57">
        <f>C77/B77</f>
        <v>0.26724137931034481</v>
      </c>
      <c r="E77" s="25"/>
      <c r="F77" s="56">
        <f t="shared" si="15"/>
        <v>79</v>
      </c>
      <c r="G77" s="57">
        <f>F77/B77</f>
        <v>0.68103448275862066</v>
      </c>
    </row>
    <row r="78" spans="1:7" ht="10.9" customHeight="1" x14ac:dyDescent="0.2">
      <c r="A78" s="1">
        <v>2015</v>
      </c>
      <c r="B78" s="56">
        <f t="shared" si="13"/>
        <v>122</v>
      </c>
      <c r="C78" s="56">
        <f t="shared" si="13"/>
        <v>31</v>
      </c>
      <c r="D78" s="57">
        <f t="shared" ref="D78:D80" si="17">C78/B78</f>
        <v>0.25409836065573771</v>
      </c>
      <c r="E78" s="25"/>
      <c r="F78" s="56">
        <f t="shared" si="15"/>
        <v>80</v>
      </c>
      <c r="G78" s="57">
        <f t="shared" ref="G78:G80" si="18">F78/B78</f>
        <v>0.65573770491803274</v>
      </c>
    </row>
    <row r="79" spans="1:7" ht="10.9" customHeight="1" x14ac:dyDescent="0.2">
      <c r="A79" s="1">
        <v>2016</v>
      </c>
      <c r="B79" s="56">
        <f t="shared" si="13"/>
        <v>107</v>
      </c>
      <c r="C79" s="56">
        <f t="shared" si="13"/>
        <v>29</v>
      </c>
      <c r="D79" s="57">
        <f t="shared" si="17"/>
        <v>0.27102803738317754</v>
      </c>
      <c r="E79" s="25"/>
      <c r="F79" s="56">
        <f t="shared" si="15"/>
        <v>75</v>
      </c>
      <c r="G79" s="57">
        <f t="shared" si="18"/>
        <v>0.7009345794392523</v>
      </c>
    </row>
    <row r="80" spans="1:7" ht="10.9" customHeight="1" x14ac:dyDescent="0.2">
      <c r="A80" s="1">
        <v>2017</v>
      </c>
      <c r="B80" s="56">
        <f t="shared" si="13"/>
        <v>108</v>
      </c>
      <c r="C80" s="56">
        <f t="shared" si="13"/>
        <v>25</v>
      </c>
      <c r="D80" s="57">
        <f t="shared" si="17"/>
        <v>0.23148148148148148</v>
      </c>
      <c r="E80" s="25"/>
      <c r="F80" s="56">
        <f t="shared" si="15"/>
        <v>70</v>
      </c>
      <c r="G80" s="57">
        <f t="shared" si="18"/>
        <v>0.64814814814814814</v>
      </c>
    </row>
    <row r="81" spans="1:8" ht="10.9" customHeight="1" x14ac:dyDescent="0.2">
      <c r="A81" s="1">
        <v>2018</v>
      </c>
      <c r="B81" s="56">
        <f t="shared" si="13"/>
        <v>102</v>
      </c>
      <c r="C81" s="56">
        <f t="shared" si="13"/>
        <v>24</v>
      </c>
      <c r="D81" s="57">
        <f t="shared" ref="D81:D88" si="19">C81/B81</f>
        <v>0.23529411764705882</v>
      </c>
      <c r="E81" s="25"/>
      <c r="F81" s="56">
        <f t="shared" si="15"/>
        <v>66</v>
      </c>
      <c r="G81" s="57">
        <f t="shared" ref="G81:G88" si="20">F81/B81</f>
        <v>0.6470588235294118</v>
      </c>
    </row>
    <row r="82" spans="1:8" ht="10.9" customHeight="1" x14ac:dyDescent="0.2">
      <c r="A82" s="1">
        <v>2019</v>
      </c>
      <c r="B82" s="56">
        <f t="shared" si="13"/>
        <v>88</v>
      </c>
      <c r="C82" s="56">
        <f t="shared" si="13"/>
        <v>16</v>
      </c>
      <c r="D82" s="57">
        <f t="shared" si="19"/>
        <v>0.18181818181818182</v>
      </c>
      <c r="E82" s="25"/>
      <c r="F82" s="56">
        <f t="shared" si="15"/>
        <v>47</v>
      </c>
      <c r="G82" s="57">
        <f t="shared" si="20"/>
        <v>0.53409090909090906</v>
      </c>
    </row>
    <row r="83" spans="1:8" ht="10.9" customHeight="1" x14ac:dyDescent="0.2">
      <c r="A83" s="1">
        <v>2020</v>
      </c>
      <c r="B83" s="56">
        <f t="shared" si="13"/>
        <v>60</v>
      </c>
      <c r="C83" s="56">
        <f t="shared" si="13"/>
        <v>11</v>
      </c>
      <c r="D83" s="57">
        <f t="shared" si="19"/>
        <v>0.18333333333333332</v>
      </c>
      <c r="E83" s="25"/>
      <c r="F83" s="56">
        <f t="shared" si="15"/>
        <v>32</v>
      </c>
      <c r="G83" s="57">
        <f t="shared" si="20"/>
        <v>0.53333333333333333</v>
      </c>
    </row>
    <row r="84" spans="1:8" ht="10.9" customHeight="1" x14ac:dyDescent="0.2">
      <c r="A84" s="1">
        <v>2021</v>
      </c>
      <c r="B84" s="56">
        <f t="shared" si="13"/>
        <v>76</v>
      </c>
      <c r="C84" s="56">
        <f t="shared" si="13"/>
        <v>16</v>
      </c>
      <c r="D84" s="57">
        <f t="shared" si="19"/>
        <v>0.21052631578947367</v>
      </c>
      <c r="E84" s="25"/>
      <c r="F84" s="56">
        <f t="shared" si="15"/>
        <v>46</v>
      </c>
      <c r="G84" s="57">
        <f t="shared" si="20"/>
        <v>0.60526315789473684</v>
      </c>
    </row>
    <row r="85" spans="1:8" ht="10.9" customHeight="1" x14ac:dyDescent="0.2">
      <c r="A85" s="1">
        <v>2022</v>
      </c>
      <c r="B85" s="56">
        <f t="shared" si="13"/>
        <v>79</v>
      </c>
      <c r="C85" s="56">
        <f t="shared" si="13"/>
        <v>17</v>
      </c>
      <c r="D85" s="57">
        <f t="shared" si="19"/>
        <v>0.21518987341772153</v>
      </c>
      <c r="E85" s="25"/>
      <c r="F85" s="56">
        <f t="shared" si="15"/>
        <v>49</v>
      </c>
      <c r="G85" s="57">
        <f t="shared" si="20"/>
        <v>0.620253164556962</v>
      </c>
    </row>
    <row r="86" spans="1:8" ht="10.9" customHeight="1" x14ac:dyDescent="0.2">
      <c r="A86" s="1">
        <v>2023</v>
      </c>
      <c r="B86" s="56">
        <f t="shared" si="13"/>
        <v>93</v>
      </c>
      <c r="C86" s="56">
        <f t="shared" si="13"/>
        <v>26</v>
      </c>
      <c r="D86" s="57">
        <f t="shared" ref="D86:D87" si="21">C86/B86</f>
        <v>0.27956989247311825</v>
      </c>
      <c r="E86" s="25"/>
      <c r="F86" s="56">
        <f t="shared" si="15"/>
        <v>65</v>
      </c>
      <c r="G86" s="57">
        <f t="shared" ref="G86:G87" si="22">F86/B86</f>
        <v>0.69892473118279574</v>
      </c>
    </row>
    <row r="87" spans="1:8" ht="10.9" customHeight="1" x14ac:dyDescent="0.2">
      <c r="A87" s="1">
        <v>2024</v>
      </c>
      <c r="B87" s="56">
        <f t="shared" si="13"/>
        <v>109</v>
      </c>
      <c r="C87" s="56">
        <f t="shared" si="13"/>
        <v>29</v>
      </c>
      <c r="D87" s="57">
        <f t="shared" si="21"/>
        <v>0.26605504587155965</v>
      </c>
      <c r="E87" s="25"/>
      <c r="F87" s="56">
        <f t="shared" si="15"/>
        <v>74</v>
      </c>
      <c r="G87" s="57">
        <f t="shared" si="22"/>
        <v>0.67889908256880738</v>
      </c>
    </row>
    <row r="88" spans="1:8" ht="10.9" customHeight="1" x14ac:dyDescent="0.2">
      <c r="A88" s="77">
        <v>2025</v>
      </c>
      <c r="B88" s="209">
        <f t="shared" si="13"/>
        <v>115</v>
      </c>
      <c r="C88" s="209">
        <f t="shared" si="13"/>
        <v>33</v>
      </c>
      <c r="D88" s="210">
        <f t="shared" si="19"/>
        <v>0.28695652173913044</v>
      </c>
      <c r="E88" s="199"/>
      <c r="F88" s="209">
        <f t="shared" si="15"/>
        <v>80</v>
      </c>
      <c r="G88" s="210">
        <f t="shared" si="20"/>
        <v>0.69565217391304346</v>
      </c>
    </row>
    <row r="89" spans="1:8" ht="25.15" customHeight="1" x14ac:dyDescent="0.2">
      <c r="A89" s="314" t="str">
        <f>A52</f>
        <v>a/  All values in this table are based on preliminary information available at the start of each year's review and are not updated in subsequent years.</v>
      </c>
      <c r="B89" s="314"/>
      <c r="C89" s="314"/>
      <c r="D89" s="314"/>
      <c r="E89" s="314"/>
      <c r="F89" s="314"/>
      <c r="G89" s="314"/>
      <c r="H89" s="206"/>
    </row>
    <row r="90" spans="1:8" ht="27.4" customHeight="1" x14ac:dyDescent="0.2">
      <c r="A90" s="314" t="str">
        <f>A53</f>
        <v>b/  The fishery was closed north of Cape Falcon in 1994; however, Chinook were caught off Oregon and landed in Puget Sound.  Values omitted to preserve confidentiality.</v>
      </c>
      <c r="B90" s="314"/>
      <c r="C90" s="314"/>
      <c r="D90" s="314"/>
      <c r="E90" s="314"/>
      <c r="F90" s="314"/>
      <c r="G90" s="314"/>
      <c r="H90" s="207"/>
    </row>
  </sheetData>
  <customSheetViews>
    <customSheetView guid="{73A60780-7FCE-4E68-9B90-6C8938057D19}" showGridLines="0" topLeftCell="A7">
      <selection activeCell="G36" sqref="G36"/>
      <pageMargins left="1" right="1" top="1" bottom="1" header="0.5" footer="0.5"/>
      <printOptions horizontalCentered="1"/>
      <pageSetup orientation="portrait" r:id="rId1"/>
      <headerFooter alignWithMargins="0"/>
    </customSheetView>
    <customSheetView guid="{5E2D4B7B-9524-460E-835A-89EFB26E35D2}" showPageBreaks="1" showGridLines="0" printArea="1" showRuler="0" topLeftCell="A19">
      <selection activeCell="C36" sqref="A1:G36"/>
      <pageMargins left="1" right="1" top="1" bottom="1" header="0.5" footer="0.5"/>
      <printOptions horizontalCentered="1"/>
      <pageSetup orientation="portrait" r:id="rId2"/>
      <headerFooter alignWithMargins="0"/>
    </customSheetView>
    <customSheetView guid="{9D1FFA88-73F7-42F2-A3C5-A9D88FF9DD10}" showGridLines="0" showRuler="0" topLeftCell="A19">
      <selection activeCell="C36" sqref="A1:G36"/>
      <pageMargins left="1" right="1" top="1" bottom="1" header="0.5" footer="0.5"/>
      <printOptions horizontalCentered="1"/>
      <pageSetup orientation="portrait" r:id="rId3"/>
      <headerFooter alignWithMargins="0"/>
    </customSheetView>
    <customSheetView guid="{F50AFA42-8ACD-49F6-97A0-3A0EB6FE30A6}" showPageBreaks="1" showGridLines="0" printArea="1" showRuler="0">
      <selection activeCell="H22" sqref="H22"/>
      <pageMargins left="1" right="1" top="1" bottom="1" header="0.5" footer="0.5"/>
      <printOptions horizontalCentered="1"/>
      <pageSetup orientation="portrait" r:id="rId4"/>
      <headerFooter alignWithMargins="0"/>
    </customSheetView>
    <customSheetView guid="{22ADF58D-C99D-4735-AC3B-798FE2CAC042}" showGridLines="0" showRuler="0">
      <selection sqref="A1:G1"/>
      <pageMargins left="1" right="1" top="1" bottom="1" header="0.5" footer="0.5"/>
      <printOptions horizontalCentered="1"/>
      <pageSetup orientation="portrait" r:id="rId5"/>
      <headerFooter alignWithMargins="0"/>
    </customSheetView>
    <customSheetView guid="{75D8622E-4723-408B-B249-2805B46C2441}" showPageBreaks="1" printArea="1" showRuler="0">
      <selection sqref="A1:G1"/>
      <pageMargins left="1" right="1" top="1" bottom="1" header="0.5" footer="0.5"/>
      <printOptions horizontalCentered="1"/>
      <pageSetup orientation="portrait" r:id="rId6"/>
      <headerFooter alignWithMargins="0"/>
    </customSheetView>
    <customSheetView guid="{0C6D0C04-69DE-4E3A-B1D1-0E8E605DB47E}" showPageBreaks="1" showGridLines="0" printArea="1" showRuler="0">
      <selection activeCell="C2" sqref="C2:D2"/>
      <pageMargins left="1" right="1" top="1" bottom="1" header="0.5" footer="0.5"/>
      <printOptions horizontalCentered="1"/>
      <pageSetup orientation="portrait" r:id="rId7"/>
      <headerFooter alignWithMargins="0"/>
    </customSheetView>
    <customSheetView guid="{CF9DD503-15ED-4D19-946E-2BE043323E96}" scale="115" showPageBreaks="1" showGridLines="0" printArea="1" view="pageBreakPreview" showRuler="0">
      <selection activeCell="J33" sqref="J33"/>
      <pageMargins left="1" right="1" top="1" bottom="1" header="0.5" footer="0.5"/>
      <printOptions horizontalCentered="1"/>
      <pageSetup orientation="portrait" r:id="rId8"/>
      <headerFooter alignWithMargins="0"/>
    </customSheetView>
    <customSheetView guid="{2E1B4E85-9EBA-4DCB-A22C-856EEAA13F50}" showGridLines="0">
      <selection activeCell="K40" sqref="K40"/>
      <pageMargins left="1" right="1" top="1" bottom="1" header="0.5" footer="0.5"/>
      <printOptions horizontalCentered="1"/>
      <pageSetup orientation="portrait" r:id="rId9"/>
      <headerFooter alignWithMargins="0"/>
    </customSheetView>
    <customSheetView guid="{D32493C0-863F-42DB-AB8C-F54D6DB98418}" showGridLines="0" topLeftCell="A15">
      <selection activeCell="A39" sqref="A39:G40"/>
      <pageMargins left="1" right="1" top="1" bottom="1" header="0.5" footer="0.5"/>
      <printOptions horizontalCentered="1"/>
      <pageSetup orientation="portrait" r:id="rId10"/>
      <headerFooter alignWithMargins="0"/>
    </customSheetView>
    <customSheetView guid="{2AFCF646-680B-40F3-9BDE-1EBC1A80D456}" showGridLines="0">
      <pane xSplit="1" ySplit="3" topLeftCell="B25" activePane="bottomRight" state="frozen"/>
      <selection pane="bottomRight" activeCell="A2" sqref="A2:G44"/>
      <pageMargins left="1" right="1" top="1" bottom="1" header="0.5" footer="0.5"/>
      <printOptions horizontalCentered="1"/>
      <pageSetup orientation="portrait" r:id="rId11"/>
      <headerFooter alignWithMargins="0"/>
    </customSheetView>
  </customSheetViews>
  <mergeCells count="10">
    <mergeCell ref="A1:G1"/>
    <mergeCell ref="C2:D2"/>
    <mergeCell ref="F2:G2"/>
    <mergeCell ref="A52:G52"/>
    <mergeCell ref="A53:G53"/>
    <mergeCell ref="A64:G64"/>
    <mergeCell ref="C65:D65"/>
    <mergeCell ref="F65:G65"/>
    <mergeCell ref="A89:G89"/>
    <mergeCell ref="A90:G90"/>
  </mergeCells>
  <phoneticPr fontId="2" type="noConversion"/>
  <printOptions horizontalCentered="1"/>
  <pageMargins left="1" right="1" top="1" bottom="1" header="0.5" footer="0.5"/>
  <pageSetup scale="91" orientation="portrait" r:id="rId12"/>
  <headerFooter alignWithMargins="0"/>
  <rowBreaks count="1" manualBreakCount="1">
    <brk id="63" max="6"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J99"/>
  <sheetViews>
    <sheetView showGridLines="0" zoomScale="145" zoomScaleNormal="145" workbookViewId="0">
      <selection activeCell="N59" sqref="N59"/>
    </sheetView>
  </sheetViews>
  <sheetFormatPr defaultColWidth="9.28515625" defaultRowHeight="11.25" x14ac:dyDescent="0.2"/>
  <cols>
    <col min="1" max="1" width="10" style="2" bestFit="1" customWidth="1"/>
    <col min="2" max="2" width="3.28515625" style="2" customWidth="1"/>
    <col min="3" max="3" width="9.28515625" style="2"/>
    <col min="4" max="4" width="8.28515625" style="2" customWidth="1"/>
    <col min="5" max="5" width="3.28515625" style="2" customWidth="1"/>
    <col min="6" max="6" width="13.7109375" style="2" customWidth="1"/>
    <col min="7" max="7" width="8.28515625" style="2" bestFit="1" customWidth="1"/>
    <col min="8" max="8" width="2.28515625" style="2" customWidth="1"/>
    <col min="9" max="9" width="12.28515625" style="2" bestFit="1" customWidth="1"/>
    <col min="10" max="10" width="8.28515625" style="2" customWidth="1"/>
    <col min="11" max="16384" width="9.28515625" style="2"/>
  </cols>
  <sheetData>
    <row r="1" spans="1:10" s="13" customFormat="1" ht="22.5" customHeight="1" x14ac:dyDescent="0.2">
      <c r="A1" s="355" t="s">
        <v>275</v>
      </c>
      <c r="B1" s="355"/>
      <c r="C1" s="355"/>
      <c r="D1" s="355"/>
      <c r="E1" s="355"/>
      <c r="F1" s="355"/>
      <c r="G1" s="355"/>
      <c r="H1" s="355"/>
      <c r="I1" s="355"/>
      <c r="J1" s="355"/>
    </row>
    <row r="2" spans="1:10" ht="22.5" customHeight="1" x14ac:dyDescent="0.2">
      <c r="A2" s="29" t="s">
        <v>111</v>
      </c>
      <c r="B2" s="85"/>
      <c r="C2" s="85" t="s">
        <v>99</v>
      </c>
      <c r="D2" s="85" t="s">
        <v>112</v>
      </c>
      <c r="E2" s="85"/>
      <c r="F2" s="22" t="s">
        <v>113</v>
      </c>
      <c r="G2" s="85" t="s">
        <v>112</v>
      </c>
      <c r="H2" s="22"/>
      <c r="I2" s="22" t="s">
        <v>114</v>
      </c>
      <c r="J2" s="22" t="s">
        <v>112</v>
      </c>
    </row>
    <row r="3" spans="1:10" ht="12" customHeight="1" x14ac:dyDescent="0.2">
      <c r="A3" s="1"/>
      <c r="B3" s="211"/>
      <c r="D3" s="212"/>
      <c r="E3" s="212"/>
      <c r="F3" s="230" t="s">
        <v>108</v>
      </c>
      <c r="G3" s="212"/>
      <c r="H3" s="212"/>
      <c r="I3" s="212"/>
      <c r="J3" s="213"/>
    </row>
    <row r="4" spans="1:10" ht="12" customHeight="1" x14ac:dyDescent="0.2">
      <c r="A4" s="1" t="s">
        <v>104</v>
      </c>
      <c r="B4" s="14"/>
      <c r="C4" s="76" t="s">
        <v>13</v>
      </c>
      <c r="D4" s="76" t="s">
        <v>13</v>
      </c>
      <c r="E4" s="11"/>
      <c r="F4" s="76" t="s">
        <v>13</v>
      </c>
      <c r="G4" s="76" t="s">
        <v>13</v>
      </c>
      <c r="I4" s="76" t="s">
        <v>13</v>
      </c>
      <c r="J4" s="76" t="s">
        <v>13</v>
      </c>
    </row>
    <row r="5" spans="1:10" ht="12" customHeight="1" x14ac:dyDescent="0.2">
      <c r="A5" s="1" t="s">
        <v>105</v>
      </c>
      <c r="B5" s="14"/>
      <c r="C5" s="76" t="s">
        <v>13</v>
      </c>
      <c r="D5" s="76" t="s">
        <v>13</v>
      </c>
      <c r="E5" s="11"/>
      <c r="F5" s="76" t="s">
        <v>13</v>
      </c>
      <c r="G5" s="76" t="s">
        <v>13</v>
      </c>
      <c r="I5" s="76" t="s">
        <v>13</v>
      </c>
      <c r="J5" s="76" t="s">
        <v>13</v>
      </c>
    </row>
    <row r="6" spans="1:10" ht="12" customHeight="1" x14ac:dyDescent="0.2">
      <c r="A6" s="1" t="s">
        <v>106</v>
      </c>
      <c r="B6" s="14"/>
      <c r="C6" s="76" t="s">
        <v>13</v>
      </c>
      <c r="D6" s="76" t="s">
        <v>13</v>
      </c>
      <c r="E6" s="11"/>
      <c r="F6" s="76" t="s">
        <v>13</v>
      </c>
      <c r="G6" s="76" t="s">
        <v>13</v>
      </c>
      <c r="I6" s="76" t="s">
        <v>13</v>
      </c>
      <c r="J6" s="76" t="s">
        <v>13</v>
      </c>
    </row>
    <row r="7" spans="1:10" ht="12" customHeight="1" x14ac:dyDescent="0.2">
      <c r="A7" s="1" t="s">
        <v>107</v>
      </c>
      <c r="B7" s="14"/>
      <c r="C7" s="170" t="s">
        <v>13</v>
      </c>
      <c r="D7" s="76" t="s">
        <v>13</v>
      </c>
      <c r="E7" s="11"/>
      <c r="F7" s="170" t="s">
        <v>13</v>
      </c>
      <c r="G7" s="76" t="s">
        <v>13</v>
      </c>
      <c r="I7" s="170" t="s">
        <v>13</v>
      </c>
      <c r="J7" s="76" t="s">
        <v>13</v>
      </c>
    </row>
    <row r="8" spans="1:10" ht="12" customHeight="1" x14ac:dyDescent="0.2">
      <c r="A8" s="1" t="s">
        <v>61</v>
      </c>
      <c r="B8" s="14"/>
      <c r="C8" s="76" t="s">
        <v>13</v>
      </c>
      <c r="D8" s="76"/>
      <c r="E8" s="11"/>
      <c r="F8" s="76" t="s">
        <v>13</v>
      </c>
      <c r="G8" s="76"/>
      <c r="I8" s="76" t="s">
        <v>13</v>
      </c>
      <c r="J8" s="76"/>
    </row>
    <row r="9" spans="1:10" ht="12" customHeight="1" x14ac:dyDescent="0.2">
      <c r="A9" s="1"/>
      <c r="B9" s="14"/>
      <c r="C9" s="11"/>
      <c r="D9" s="11"/>
      <c r="E9" s="11"/>
      <c r="F9" s="25"/>
      <c r="G9" s="11"/>
      <c r="J9" s="25"/>
    </row>
    <row r="10" spans="1:10" ht="12" customHeight="1" x14ac:dyDescent="0.2">
      <c r="A10" s="1"/>
      <c r="C10" s="214"/>
      <c r="D10" s="214"/>
      <c r="E10" s="214"/>
      <c r="F10" s="214" t="s">
        <v>109</v>
      </c>
      <c r="G10" s="214"/>
      <c r="H10" s="214"/>
      <c r="I10" s="214"/>
      <c r="J10" s="215"/>
    </row>
    <row r="11" spans="1:10" ht="12" customHeight="1" x14ac:dyDescent="0.2">
      <c r="A11" s="1" t="s">
        <v>105</v>
      </c>
      <c r="B11" s="14"/>
      <c r="C11" s="11">
        <v>134</v>
      </c>
      <c r="D11" s="65">
        <f>C11/C15</f>
        <v>0.80239520958083832</v>
      </c>
      <c r="E11" s="11"/>
      <c r="F11" s="27">
        <v>295869</v>
      </c>
      <c r="G11" s="65">
        <f>F11/F15</f>
        <v>0.73867528836071306</v>
      </c>
      <c r="I11" s="27">
        <v>2646689.5099999998</v>
      </c>
      <c r="J11" s="65">
        <f>I11/$I$15</f>
        <v>0.74982674052256548</v>
      </c>
    </row>
    <row r="12" spans="1:10" ht="12" customHeight="1" x14ac:dyDescent="0.2">
      <c r="A12" s="1" t="s">
        <v>104</v>
      </c>
      <c r="B12" s="14"/>
      <c r="C12" s="11">
        <v>9</v>
      </c>
      <c r="D12" s="65">
        <f>C12/C15</f>
        <v>5.3892215568862277E-2</v>
      </c>
      <c r="E12" s="11"/>
      <c r="F12" s="27">
        <v>39001</v>
      </c>
      <c r="G12" s="65">
        <f>F12/F15</f>
        <v>9.7371049083736949E-2</v>
      </c>
      <c r="I12" s="27">
        <v>328279</v>
      </c>
      <c r="J12" s="65">
        <f>I12/$I$15</f>
        <v>9.3003872052981121E-2</v>
      </c>
    </row>
    <row r="13" spans="1:10" ht="12" customHeight="1" x14ac:dyDescent="0.2">
      <c r="A13" s="1" t="s">
        <v>106</v>
      </c>
      <c r="B13" s="14"/>
      <c r="C13" s="11">
        <v>20</v>
      </c>
      <c r="D13" s="65">
        <f>C13/C15</f>
        <v>0.11976047904191617</v>
      </c>
      <c r="E13" s="11"/>
      <c r="F13" s="27">
        <v>57827</v>
      </c>
      <c r="G13" s="65">
        <f>F13/F15</f>
        <v>0.14437259699405802</v>
      </c>
      <c r="I13" s="27">
        <v>482823.25</v>
      </c>
      <c r="J13" s="65">
        <f>I13/$I$15</f>
        <v>0.1367874026885805</v>
      </c>
    </row>
    <row r="14" spans="1:10" ht="12" customHeight="1" x14ac:dyDescent="0.2">
      <c r="A14" s="1" t="s">
        <v>107</v>
      </c>
      <c r="B14" s="14"/>
      <c r="C14" s="19">
        <v>4</v>
      </c>
      <c r="D14" s="65">
        <f>C14/C15</f>
        <v>2.3952095808383235E-2</v>
      </c>
      <c r="E14" s="11"/>
      <c r="F14" s="19">
        <v>7843</v>
      </c>
      <c r="G14" s="65">
        <f>F14/F15</f>
        <v>1.9581065561491987E-2</v>
      </c>
      <c r="I14" s="169">
        <v>71943</v>
      </c>
      <c r="J14" s="65">
        <f>I14/$I$15</f>
        <v>2.0381984735872903E-2</v>
      </c>
    </row>
    <row r="15" spans="1:10" ht="12" customHeight="1" x14ac:dyDescent="0.2">
      <c r="A15" s="1" t="s">
        <v>61</v>
      </c>
      <c r="B15" s="14"/>
      <c r="C15" s="11">
        <f>SUM(C11:C14)</f>
        <v>167</v>
      </c>
      <c r="D15" s="11"/>
      <c r="E15" s="11"/>
      <c r="F15" s="11">
        <f>SUM(F11:F14)</f>
        <v>400540</v>
      </c>
      <c r="G15" s="11"/>
      <c r="I15" s="11">
        <f>SUM(I11:I14)</f>
        <v>3529734.76</v>
      </c>
      <c r="J15" s="25"/>
    </row>
    <row r="16" spans="1:10" ht="12" customHeight="1" x14ac:dyDescent="0.2">
      <c r="A16" s="1"/>
      <c r="B16" s="14"/>
      <c r="C16" s="11"/>
      <c r="D16" s="11"/>
      <c r="E16" s="11"/>
      <c r="F16" s="27"/>
      <c r="G16" s="65"/>
      <c r="I16" s="25"/>
      <c r="J16" s="25"/>
    </row>
    <row r="17" spans="1:10" ht="12" customHeight="1" x14ac:dyDescent="0.2">
      <c r="A17" s="1"/>
      <c r="C17" s="214"/>
      <c r="D17" s="214"/>
      <c r="E17" s="214"/>
      <c r="F17" s="214" t="s">
        <v>110</v>
      </c>
      <c r="G17" s="214"/>
      <c r="H17" s="214"/>
      <c r="I17" s="215"/>
      <c r="J17" s="215"/>
    </row>
    <row r="18" spans="1:10" ht="12" customHeight="1" x14ac:dyDescent="0.2">
      <c r="A18" s="1" t="s">
        <v>106</v>
      </c>
      <c r="B18" s="14"/>
      <c r="C18" s="297">
        <v>92</v>
      </c>
      <c r="D18" s="65">
        <f>C18/C22</f>
        <v>0.8</v>
      </c>
      <c r="E18" s="11"/>
      <c r="F18" s="298">
        <v>443852</v>
      </c>
      <c r="G18" s="65">
        <f>F18/F22</f>
        <v>0.74734888921067788</v>
      </c>
      <c r="I18" s="298">
        <v>3894527</v>
      </c>
      <c r="J18" s="65">
        <f>I18/I$22</f>
        <v>0.73664142058571969</v>
      </c>
    </row>
    <row r="19" spans="1:10" ht="12" customHeight="1" x14ac:dyDescent="0.2">
      <c r="A19" s="1" t="s">
        <v>105</v>
      </c>
      <c r="B19" s="14"/>
      <c r="C19" s="297">
        <v>16</v>
      </c>
      <c r="D19" s="65">
        <f>C19/C22</f>
        <v>0.1391304347826087</v>
      </c>
      <c r="E19" s="11"/>
      <c r="F19" s="297">
        <v>94366</v>
      </c>
      <c r="G19" s="65">
        <f>F19/F22</f>
        <v>0.15889153429353664</v>
      </c>
      <c r="I19" s="297">
        <v>933190</v>
      </c>
      <c r="J19" s="65">
        <f>I19/I$22</f>
        <v>0.17651088496148257</v>
      </c>
    </row>
    <row r="20" spans="1:10" ht="12" customHeight="1" x14ac:dyDescent="0.2">
      <c r="A20" s="1" t="s">
        <v>104</v>
      </c>
      <c r="B20" s="14"/>
      <c r="C20" s="297">
        <v>5</v>
      </c>
      <c r="D20" s="65">
        <f>C20/C22</f>
        <v>4.3478260869565216E-2</v>
      </c>
      <c r="E20" s="11"/>
      <c r="F20" s="297">
        <v>44424</v>
      </c>
      <c r="G20" s="65">
        <f>F20/F22</f>
        <v>7.4800219564844034E-2</v>
      </c>
      <c r="I20" s="297">
        <v>374106.67</v>
      </c>
      <c r="J20" s="65">
        <f>I20/I$22</f>
        <v>7.0761473431662697E-2</v>
      </c>
    </row>
    <row r="21" spans="1:10" ht="12" customHeight="1" x14ac:dyDescent="0.2">
      <c r="A21" s="1" t="s">
        <v>107</v>
      </c>
      <c r="B21" s="14"/>
      <c r="C21" s="299">
        <v>2</v>
      </c>
      <c r="D21" s="65">
        <f>C21/C22</f>
        <v>1.7391304347826087E-2</v>
      </c>
      <c r="E21" s="11"/>
      <c r="F21" s="300">
        <v>11260</v>
      </c>
      <c r="G21" s="65">
        <f>F21/F22</f>
        <v>1.895935693094147E-2</v>
      </c>
      <c r="I21" s="300">
        <v>85045.75</v>
      </c>
      <c r="J21" s="65">
        <f>I21/I$22</f>
        <v>1.6086221021135036E-2</v>
      </c>
    </row>
    <row r="22" spans="1:10" ht="12" customHeight="1" x14ac:dyDescent="0.2">
      <c r="A22" s="77" t="s">
        <v>61</v>
      </c>
      <c r="B22" s="91"/>
      <c r="C22" s="19">
        <f>SUM(C18:C21)</f>
        <v>115</v>
      </c>
      <c r="D22" s="19"/>
      <c r="E22" s="19"/>
      <c r="F22" s="19">
        <f>SUM(F18:F21)</f>
        <v>593902</v>
      </c>
      <c r="G22" s="69"/>
      <c r="H22" s="28"/>
      <c r="I22" s="19">
        <f>SUM(I18:I21)</f>
        <v>5286869.42</v>
      </c>
      <c r="J22" s="199"/>
    </row>
    <row r="23" spans="1:10" ht="12" customHeight="1" x14ac:dyDescent="0.2">
      <c r="A23" s="319" t="s">
        <v>262</v>
      </c>
      <c r="B23" s="319"/>
      <c r="C23" s="319"/>
      <c r="D23" s="319"/>
      <c r="E23" s="319"/>
      <c r="F23" s="319"/>
      <c r="G23" s="319"/>
    </row>
    <row r="99" spans="1:1" x14ac:dyDescent="0.2">
      <c r="A99" s="168"/>
    </row>
  </sheetData>
  <customSheetViews>
    <customSheetView guid="{73A60780-7FCE-4E68-9B90-6C8938057D19}" showPageBreaks="1" showGridLines="0" printArea="1">
      <pane xSplit="1" ySplit="2" topLeftCell="B3" activePane="bottomRight" state="frozen"/>
      <selection pane="bottomRight" activeCell="I5" sqref="I5"/>
      <pageMargins left="1" right="1" top="1" bottom="1" header="0.5" footer="0.5"/>
      <printOptions horizontalCentered="1"/>
      <pageSetup orientation="portrait" horizontalDpi="1200" verticalDpi="1200" r:id="rId1"/>
      <headerFooter alignWithMargins="0"/>
    </customSheetView>
    <customSheetView guid="{5E2D4B7B-9524-460E-835A-89EFB26E35D2}" showPageBreaks="1" showGridLines="0" printArea="1" showRuler="0">
      <pane xSplit="1" ySplit="2" topLeftCell="B3" activePane="bottomRight" state="frozen"/>
      <selection pane="bottomRight" activeCell="B3" sqref="B3"/>
      <pageMargins left="1" right="1" top="1" bottom="1" header="0.5" footer="0.5"/>
      <printOptions horizontalCentered="1"/>
      <pageSetup orientation="portrait" horizontalDpi="1200" verticalDpi="1200" r:id="rId2"/>
      <headerFooter alignWithMargins="0"/>
    </customSheetView>
    <customSheetView guid="{9D1FFA88-73F7-42F2-A3C5-A9D88FF9DD10}" showGridLines="0" showRuler="0">
      <pane xSplit="1" ySplit="2" topLeftCell="B3" activePane="bottomRight" state="frozen"/>
      <selection pane="bottomRight" activeCell="B3" sqref="B3"/>
      <pageMargins left="1" right="1" top="1" bottom="1" header="0.5" footer="0.5"/>
      <printOptions horizontalCentered="1"/>
      <pageSetup orientation="portrait" horizontalDpi="1200" verticalDpi="1200" r:id="rId3"/>
      <headerFooter alignWithMargins="0"/>
    </customSheetView>
    <customSheetView guid="{F50AFA42-8ACD-49F6-97A0-3A0EB6FE30A6}" showPageBreaks="1" showGridLines="0" printArea="1" showRuler="0">
      <pane xSplit="1" ySplit="2" topLeftCell="B3" activePane="bottomRight" state="frozen"/>
      <selection pane="bottomRight" activeCell="I18" sqref="I18"/>
      <pageMargins left="1" right="1" top="1" bottom="1" header="0.5" footer="0.5"/>
      <printOptions horizontalCentered="1"/>
      <pageSetup orientation="portrait" horizontalDpi="1200" verticalDpi="1200" r:id="rId4"/>
      <headerFooter alignWithMargins="0"/>
    </customSheetView>
    <customSheetView guid="{22ADF58D-C99D-4735-AC3B-798FE2CAC042}" showGridLines="0" showRuler="0">
      <pane xSplit="1" ySplit="2" topLeftCell="B3" activePane="bottomRight" state="frozen"/>
      <selection pane="bottomRight" sqref="A1:J1"/>
      <pageMargins left="1" right="1" top="1" bottom="1" header="0.5" footer="0.5"/>
      <printOptions horizontalCentered="1"/>
      <pageSetup orientation="portrait" horizontalDpi="1200" verticalDpi="1200" r:id="rId5"/>
      <headerFooter alignWithMargins="0"/>
    </customSheetView>
    <customSheetView guid="{75D8622E-4723-408B-B249-2805B46C2441}" showPageBreaks="1" printArea="1" showRuler="0">
      <pane xSplit="1" ySplit="2" topLeftCell="B3" activePane="bottomRight" state="frozen"/>
      <selection pane="bottomRight" activeCell="N10" sqref="N10"/>
      <pageMargins left="1" right="1" top="1" bottom="1" header="0.5" footer="0.5"/>
      <printOptions horizontalCentered="1"/>
      <pageSetup orientation="portrait" horizontalDpi="1200" verticalDpi="1200" r:id="rId6"/>
      <headerFooter alignWithMargins="0"/>
    </customSheetView>
    <customSheetView guid="{0C6D0C04-69DE-4E3A-B1D1-0E8E605DB47E}" showPageBreaks="1" showGridLines="0" printArea="1" showRuler="0">
      <pane xSplit="1" ySplit="2" topLeftCell="B3" activePane="bottomRight" state="frozen"/>
      <selection pane="bottomRight" activeCell="K5" sqref="K5"/>
      <pageMargins left="1" right="1" top="1" bottom="1" header="0.5" footer="0.5"/>
      <printOptions horizontalCentered="1"/>
      <pageSetup orientation="portrait" horizontalDpi="1200" verticalDpi="1200" r:id="rId7"/>
      <headerFooter alignWithMargins="0"/>
    </customSheetView>
    <customSheetView guid="{CF9DD503-15ED-4D19-946E-2BE043323E96}" showPageBreaks="1" showGridLines="0" printArea="1" showRuler="0">
      <pane xSplit="1" ySplit="2" topLeftCell="B3" activePane="bottomRight" state="frozen"/>
      <selection pane="bottomRight" activeCell="F38" sqref="F38"/>
      <pageMargins left="1" right="1" top="1" bottom="1" header="0.5" footer="0.5"/>
      <printOptions horizontalCentered="1"/>
      <pageSetup orientation="portrait" horizontalDpi="1200" verticalDpi="1200" r:id="rId8"/>
      <headerFooter alignWithMargins="0"/>
    </customSheetView>
    <customSheetView guid="{2E1B4E85-9EBA-4DCB-A22C-856EEAA13F50}" showPageBreaks="1" showGridLines="0" printArea="1">
      <pane xSplit="1" ySplit="2" topLeftCell="B3" activePane="bottomRight" state="frozen"/>
      <selection pane="bottomRight" activeCell="C11" sqref="C11:J15"/>
      <pageMargins left="1" right="1" top="1" bottom="1" header="0.5" footer="0.5"/>
      <printOptions horizontalCentered="1"/>
      <pageSetup orientation="portrait" horizontalDpi="1200" verticalDpi="1200" r:id="rId9"/>
      <headerFooter alignWithMargins="0"/>
    </customSheetView>
    <customSheetView guid="{D32493C0-863F-42DB-AB8C-F54D6DB98418}" showGridLines="0">
      <pane xSplit="1" ySplit="2" topLeftCell="B3" activePane="bottomRight" state="frozen"/>
      <selection pane="bottomRight" activeCell="I5" sqref="I5"/>
      <pageMargins left="1" right="1" top="1" bottom="1" header="0.5" footer="0.5"/>
      <printOptions horizontalCentered="1"/>
      <pageSetup orientation="portrait" horizontalDpi="1200" verticalDpi="1200" r:id="rId10"/>
      <headerFooter alignWithMargins="0"/>
    </customSheetView>
    <customSheetView guid="{2AFCF646-680B-40F3-9BDE-1EBC1A80D456}" showGridLines="0" fitToPage="1">
      <pane xSplit="1" ySplit="2" topLeftCell="B3" activePane="bottomRight" state="frozen"/>
      <selection pane="bottomRight" sqref="A1:J1"/>
      <pageMargins left="1" right="1" top="1" bottom="1" header="0.5" footer="0.5"/>
      <printOptions horizontalCentered="1"/>
      <pageSetup scale="99" orientation="portrait" horizontalDpi="1200" verticalDpi="1200" r:id="rId11"/>
      <headerFooter alignWithMargins="0"/>
    </customSheetView>
  </customSheetViews>
  <mergeCells count="2">
    <mergeCell ref="A1:J1"/>
    <mergeCell ref="A23:G23"/>
  </mergeCells>
  <phoneticPr fontId="2" type="noConversion"/>
  <printOptions horizontalCentered="1"/>
  <pageMargins left="1" right="1" top="1" bottom="1" header="0.5" footer="0.5"/>
  <pageSetup orientation="portrait" horizontalDpi="1200" verticalDpi="1200" r:id="rId1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T95"/>
  <sheetViews>
    <sheetView showGridLines="0" topLeftCell="A61" zoomScale="115" zoomScaleNormal="115" zoomScaleSheetLayoutView="100" workbookViewId="0">
      <selection activeCell="R3" sqref="R3:S3"/>
    </sheetView>
  </sheetViews>
  <sheetFormatPr defaultColWidth="9.28515625" defaultRowHeight="11.25" x14ac:dyDescent="0.2"/>
  <cols>
    <col min="1" max="1" width="9.28515625" style="2" customWidth="1"/>
    <col min="2" max="2" width="7.7109375" style="2" bestFit="1" customWidth="1"/>
    <col min="3" max="5" width="6.5703125" style="2" bestFit="1" customWidth="1"/>
    <col min="6" max="6" width="4.42578125" style="2" bestFit="1" customWidth="1"/>
    <col min="7" max="7" width="5.42578125" style="2" bestFit="1" customWidth="1"/>
    <col min="8" max="8" width="5.28515625" style="2" bestFit="1" customWidth="1"/>
    <col min="9" max="9" width="5.7109375" style="2" bestFit="1" customWidth="1"/>
    <col min="10" max="10" width="3.7109375" style="2" customWidth="1"/>
    <col min="11" max="11" width="5.28515625" style="2" customWidth="1"/>
    <col min="12" max="12" width="6.28515625" style="2" customWidth="1"/>
    <col min="13" max="13" width="5.7109375" style="2" bestFit="1" customWidth="1"/>
    <col min="14" max="17" width="6.5703125" style="2" bestFit="1" customWidth="1"/>
    <col min="18" max="16384" width="9.28515625" style="2"/>
  </cols>
  <sheetData>
    <row r="1" spans="1:20" x14ac:dyDescent="0.2">
      <c r="A1" s="369" t="s">
        <v>183</v>
      </c>
      <c r="B1" s="369"/>
      <c r="C1" s="369"/>
      <c r="D1" s="369"/>
      <c r="E1" s="369"/>
      <c r="F1" s="369"/>
      <c r="G1" s="369"/>
      <c r="H1" s="369"/>
      <c r="I1" s="369"/>
      <c r="J1" s="369"/>
      <c r="K1" s="369"/>
      <c r="L1" s="369"/>
      <c r="M1" s="369"/>
      <c r="N1" s="369"/>
      <c r="O1" s="369"/>
      <c r="P1" s="369"/>
      <c r="Q1" s="369"/>
    </row>
    <row r="2" spans="1:20" x14ac:dyDescent="0.2">
      <c r="A2" s="50"/>
      <c r="B2" s="326" t="s">
        <v>128</v>
      </c>
      <c r="C2" s="326"/>
      <c r="D2" s="326"/>
      <c r="E2" s="326"/>
      <c r="F2" s="326"/>
      <c r="G2" s="326"/>
      <c r="H2" s="326"/>
      <c r="I2" s="326"/>
      <c r="J2" s="326"/>
      <c r="K2" s="326"/>
      <c r="L2" s="326"/>
      <c r="M2" s="326"/>
      <c r="N2" s="326"/>
      <c r="O2" s="326"/>
      <c r="P2" s="326"/>
      <c r="Q2" s="326"/>
    </row>
    <row r="3" spans="1:20" x14ac:dyDescent="0.2">
      <c r="B3" s="326" t="s">
        <v>115</v>
      </c>
      <c r="C3" s="326"/>
      <c r="D3" s="326"/>
      <c r="F3" s="326" t="s">
        <v>116</v>
      </c>
      <c r="G3" s="326"/>
      <c r="H3" s="326"/>
      <c r="J3" s="326" t="s">
        <v>117</v>
      </c>
      <c r="K3" s="326"/>
      <c r="L3" s="326"/>
      <c r="N3" s="370" t="s">
        <v>129</v>
      </c>
      <c r="O3" s="370"/>
      <c r="P3" s="370"/>
      <c r="Q3" s="30" t="s">
        <v>118</v>
      </c>
      <c r="R3" s="391"/>
      <c r="S3" s="391"/>
    </row>
    <row r="4" spans="1:20" s="39" customFormat="1" x14ac:dyDescent="0.2">
      <c r="A4" s="40" t="s">
        <v>51</v>
      </c>
      <c r="B4" s="41" t="s">
        <v>119</v>
      </c>
      <c r="C4" s="41" t="s">
        <v>120</v>
      </c>
      <c r="D4" s="41" t="s">
        <v>80</v>
      </c>
      <c r="E4" s="41" t="s">
        <v>121</v>
      </c>
      <c r="F4" s="41" t="s">
        <v>119</v>
      </c>
      <c r="G4" s="41" t="s">
        <v>120</v>
      </c>
      <c r="H4" s="41" t="s">
        <v>80</v>
      </c>
      <c r="I4" s="41" t="s">
        <v>121</v>
      </c>
      <c r="J4" s="41" t="s">
        <v>119</v>
      </c>
      <c r="K4" s="41" t="s">
        <v>120</v>
      </c>
      <c r="L4" s="41" t="s">
        <v>80</v>
      </c>
      <c r="M4" s="41" t="s">
        <v>121</v>
      </c>
      <c r="N4" s="41" t="s">
        <v>122</v>
      </c>
      <c r="O4" s="41" t="s">
        <v>120</v>
      </c>
      <c r="P4" s="41" t="s">
        <v>123</v>
      </c>
      <c r="Q4" s="41" t="s">
        <v>130</v>
      </c>
    </row>
    <row r="5" spans="1:20" ht="12" customHeight="1" x14ac:dyDescent="0.2">
      <c r="A5" s="1">
        <v>1978</v>
      </c>
      <c r="B5" s="18">
        <v>2325</v>
      </c>
      <c r="C5" s="18">
        <v>1165</v>
      </c>
      <c r="D5" s="18">
        <v>1006</v>
      </c>
      <c r="E5" s="18">
        <f t="shared" ref="E5:E34" si="0">SUM(B5:D5)</f>
        <v>4496</v>
      </c>
      <c r="F5" s="21">
        <v>97</v>
      </c>
      <c r="G5" s="21">
        <v>176</v>
      </c>
      <c r="H5" s="21">
        <v>262</v>
      </c>
      <c r="I5" s="18">
        <f t="shared" ref="I5:I34" si="1">SUM(F5:H5)</f>
        <v>535</v>
      </c>
      <c r="J5" s="21">
        <v>5</v>
      </c>
      <c r="K5" s="21">
        <v>16</v>
      </c>
      <c r="L5" s="21">
        <v>85</v>
      </c>
      <c r="M5" s="18">
        <f t="shared" ref="M5:M31" si="2">SUM(J5:L5)</f>
        <v>106</v>
      </c>
      <c r="N5" s="18">
        <v>2462</v>
      </c>
      <c r="O5" s="18">
        <v>1365</v>
      </c>
      <c r="P5" s="18">
        <v>1378</v>
      </c>
      <c r="Q5" s="125">
        <f>'D-12'!B4</f>
        <v>4919</v>
      </c>
      <c r="R5" s="123">
        <f>E5+I5+M5</f>
        <v>5137</v>
      </c>
      <c r="S5" s="2" t="b">
        <f>Q5&gt;R5</f>
        <v>0</v>
      </c>
    </row>
    <row r="6" spans="1:20" ht="12" customHeight="1" x14ac:dyDescent="0.2">
      <c r="A6" s="1">
        <v>1979</v>
      </c>
      <c r="B6" s="18">
        <v>2243</v>
      </c>
      <c r="C6" s="18">
        <v>1152</v>
      </c>
      <c r="D6" s="21">
        <v>980</v>
      </c>
      <c r="E6" s="18">
        <f t="shared" si="0"/>
        <v>4375</v>
      </c>
      <c r="F6" s="21">
        <v>68</v>
      </c>
      <c r="G6" s="21">
        <v>158</v>
      </c>
      <c r="H6" s="21">
        <v>210</v>
      </c>
      <c r="I6" s="18">
        <f t="shared" si="1"/>
        <v>436</v>
      </c>
      <c r="J6" s="21">
        <v>3</v>
      </c>
      <c r="K6" s="21">
        <v>20</v>
      </c>
      <c r="L6" s="21">
        <v>59</v>
      </c>
      <c r="M6" s="18">
        <f t="shared" si="2"/>
        <v>82</v>
      </c>
      <c r="N6" s="18">
        <v>2338</v>
      </c>
      <c r="O6" s="18">
        <v>1338</v>
      </c>
      <c r="P6" s="18">
        <v>1266</v>
      </c>
      <c r="Q6" s="125">
        <f>'D-12'!B5</f>
        <v>4594</v>
      </c>
      <c r="R6" s="123">
        <f t="shared" ref="R6:R43" si="3">E6+I6+M6</f>
        <v>4893</v>
      </c>
      <c r="S6" s="2" t="b">
        <f t="shared" ref="S6:S43" si="4">Q6&gt;R6</f>
        <v>0</v>
      </c>
      <c r="T6" s="123"/>
    </row>
    <row r="7" spans="1:20" ht="12" customHeight="1" x14ac:dyDescent="0.2">
      <c r="A7" s="1">
        <v>1980</v>
      </c>
      <c r="B7" s="18">
        <v>2069</v>
      </c>
      <c r="C7" s="18">
        <v>1248</v>
      </c>
      <c r="D7" s="18">
        <v>1138</v>
      </c>
      <c r="E7" s="18">
        <f t="shared" si="0"/>
        <v>4455</v>
      </c>
      <c r="F7" s="21">
        <v>97</v>
      </c>
      <c r="G7" s="21">
        <v>163</v>
      </c>
      <c r="H7" s="21">
        <v>228</v>
      </c>
      <c r="I7" s="18">
        <f t="shared" si="1"/>
        <v>488</v>
      </c>
      <c r="J7" s="21">
        <v>6</v>
      </c>
      <c r="K7" s="21">
        <v>25</v>
      </c>
      <c r="L7" s="21">
        <v>90</v>
      </c>
      <c r="M7" s="18">
        <f t="shared" si="2"/>
        <v>121</v>
      </c>
      <c r="N7" s="18">
        <v>2189</v>
      </c>
      <c r="O7" s="18">
        <v>1447</v>
      </c>
      <c r="P7" s="18">
        <v>1478</v>
      </c>
      <c r="Q7" s="125">
        <f>'D-12'!B6</f>
        <v>4738</v>
      </c>
      <c r="R7" s="123">
        <f t="shared" si="3"/>
        <v>5064</v>
      </c>
      <c r="S7" s="2" t="b">
        <f t="shared" si="4"/>
        <v>0</v>
      </c>
    </row>
    <row r="8" spans="1:20" ht="12" customHeight="1" x14ac:dyDescent="0.2">
      <c r="A8" s="1">
        <v>1981</v>
      </c>
      <c r="B8" s="18">
        <v>1611</v>
      </c>
      <c r="C8" s="18">
        <v>1052</v>
      </c>
      <c r="D8" s="21">
        <v>865</v>
      </c>
      <c r="E8" s="18">
        <f t="shared" si="0"/>
        <v>3528</v>
      </c>
      <c r="F8" s="21">
        <v>64</v>
      </c>
      <c r="G8" s="21">
        <v>126</v>
      </c>
      <c r="H8" s="21">
        <v>204</v>
      </c>
      <c r="I8" s="18">
        <f t="shared" si="1"/>
        <v>394</v>
      </c>
      <c r="J8" s="21">
        <v>2</v>
      </c>
      <c r="K8" s="21">
        <v>11</v>
      </c>
      <c r="L8" s="21">
        <v>66</v>
      </c>
      <c r="M8" s="18">
        <f t="shared" si="2"/>
        <v>79</v>
      </c>
      <c r="N8" s="18">
        <v>1717</v>
      </c>
      <c r="O8" s="18">
        <v>1224</v>
      </c>
      <c r="P8" s="18">
        <v>1159</v>
      </c>
      <c r="Q8" s="18">
        <f>'D-12'!B7</f>
        <v>4102</v>
      </c>
      <c r="R8" s="123">
        <f t="shared" si="3"/>
        <v>4001</v>
      </c>
      <c r="S8" s="2" t="b">
        <f t="shared" si="4"/>
        <v>1</v>
      </c>
    </row>
    <row r="9" spans="1:20" ht="12" customHeight="1" x14ac:dyDescent="0.2">
      <c r="A9" s="1" t="s">
        <v>131</v>
      </c>
      <c r="B9" s="18">
        <v>1535</v>
      </c>
      <c r="C9" s="18">
        <v>1051</v>
      </c>
      <c r="D9" s="21">
        <v>873</v>
      </c>
      <c r="E9" s="18">
        <f t="shared" si="0"/>
        <v>3459</v>
      </c>
      <c r="F9" s="21">
        <v>59</v>
      </c>
      <c r="G9" s="21">
        <v>117</v>
      </c>
      <c r="H9" s="21">
        <v>196</v>
      </c>
      <c r="I9" s="18">
        <f t="shared" si="1"/>
        <v>372</v>
      </c>
      <c r="J9" s="21">
        <v>2</v>
      </c>
      <c r="K9" s="21">
        <v>16</v>
      </c>
      <c r="L9" s="21">
        <v>64</v>
      </c>
      <c r="M9" s="18">
        <f t="shared" si="2"/>
        <v>82</v>
      </c>
      <c r="N9" s="18">
        <v>1631</v>
      </c>
      <c r="O9" s="18">
        <v>1223</v>
      </c>
      <c r="P9" s="18">
        <v>1157</v>
      </c>
      <c r="Q9" s="18">
        <f>'D-12'!B8</f>
        <v>4013</v>
      </c>
      <c r="R9" s="123">
        <f t="shared" si="3"/>
        <v>3913</v>
      </c>
      <c r="S9" s="2" t="b">
        <f t="shared" si="4"/>
        <v>1</v>
      </c>
    </row>
    <row r="10" spans="1:20" ht="12" customHeight="1" x14ac:dyDescent="0.2">
      <c r="A10" s="1">
        <v>1983</v>
      </c>
      <c r="B10" s="18">
        <v>1223</v>
      </c>
      <c r="C10" s="21">
        <v>891</v>
      </c>
      <c r="D10" s="21">
        <v>733</v>
      </c>
      <c r="E10" s="18">
        <f t="shared" si="0"/>
        <v>2847</v>
      </c>
      <c r="F10" s="21">
        <v>41</v>
      </c>
      <c r="G10" s="21">
        <v>82</v>
      </c>
      <c r="H10" s="21">
        <v>125</v>
      </c>
      <c r="I10" s="18">
        <f t="shared" si="1"/>
        <v>248</v>
      </c>
      <c r="J10" s="21">
        <v>0</v>
      </c>
      <c r="K10" s="21">
        <v>13</v>
      </c>
      <c r="L10" s="21">
        <v>34</v>
      </c>
      <c r="M10" s="18">
        <f t="shared" si="2"/>
        <v>47</v>
      </c>
      <c r="N10" s="18">
        <v>1292</v>
      </c>
      <c r="O10" s="18">
        <v>1020</v>
      </c>
      <c r="P10" s="21">
        <v>909</v>
      </c>
      <c r="Q10" s="18">
        <f>'D-12'!B9</f>
        <v>3223</v>
      </c>
      <c r="R10" s="123">
        <f t="shared" si="3"/>
        <v>3142</v>
      </c>
      <c r="S10" s="2" t="b">
        <f t="shared" si="4"/>
        <v>1</v>
      </c>
    </row>
    <row r="11" spans="1:20" ht="12" customHeight="1" x14ac:dyDescent="0.2">
      <c r="A11" s="1">
        <v>1984</v>
      </c>
      <c r="B11" s="21">
        <v>909</v>
      </c>
      <c r="C11" s="21">
        <v>805</v>
      </c>
      <c r="D11" s="21">
        <v>620</v>
      </c>
      <c r="E11" s="18">
        <f t="shared" si="0"/>
        <v>2334</v>
      </c>
      <c r="F11" s="21">
        <v>25</v>
      </c>
      <c r="G11" s="21">
        <v>47</v>
      </c>
      <c r="H11" s="21">
        <v>84</v>
      </c>
      <c r="I11" s="18">
        <f t="shared" si="1"/>
        <v>156</v>
      </c>
      <c r="J11" s="21">
        <v>2</v>
      </c>
      <c r="K11" s="21">
        <v>10</v>
      </c>
      <c r="L11" s="21">
        <v>34</v>
      </c>
      <c r="M11" s="18">
        <f t="shared" si="2"/>
        <v>46</v>
      </c>
      <c r="N11" s="21">
        <v>951</v>
      </c>
      <c r="O11" s="21">
        <v>871</v>
      </c>
      <c r="P11" s="21">
        <v>745</v>
      </c>
      <c r="Q11" s="18">
        <f>'D-12'!B10</f>
        <v>2569</v>
      </c>
      <c r="R11" s="123">
        <f t="shared" si="3"/>
        <v>2536</v>
      </c>
      <c r="S11" s="2" t="b">
        <f t="shared" si="4"/>
        <v>1</v>
      </c>
    </row>
    <row r="12" spans="1:20" ht="12" customHeight="1" x14ac:dyDescent="0.2">
      <c r="A12" s="1">
        <v>1985</v>
      </c>
      <c r="B12" s="21">
        <v>769</v>
      </c>
      <c r="C12" s="21">
        <v>731</v>
      </c>
      <c r="D12" s="21">
        <v>630</v>
      </c>
      <c r="E12" s="18">
        <f t="shared" si="0"/>
        <v>2130</v>
      </c>
      <c r="F12" s="21">
        <v>6</v>
      </c>
      <c r="G12" s="21">
        <v>23</v>
      </c>
      <c r="H12" s="21">
        <v>66</v>
      </c>
      <c r="I12" s="18">
        <f t="shared" si="1"/>
        <v>95</v>
      </c>
      <c r="J12" s="21">
        <v>2</v>
      </c>
      <c r="K12" s="21">
        <v>7</v>
      </c>
      <c r="L12" s="21">
        <v>15</v>
      </c>
      <c r="M12" s="18">
        <f t="shared" si="2"/>
        <v>24</v>
      </c>
      <c r="N12" s="21">
        <v>795</v>
      </c>
      <c r="O12" s="21">
        <v>784</v>
      </c>
      <c r="P12" s="21">
        <v>726</v>
      </c>
      <c r="Q12" s="18">
        <f>'D-12'!B11</f>
        <v>2308</v>
      </c>
      <c r="R12" s="123">
        <f t="shared" si="3"/>
        <v>2249</v>
      </c>
      <c r="S12" s="2" t="b">
        <f t="shared" si="4"/>
        <v>1</v>
      </c>
    </row>
    <row r="13" spans="1:20" ht="12" customHeight="1" x14ac:dyDescent="0.2">
      <c r="A13" s="1">
        <v>1986</v>
      </c>
      <c r="B13" s="21">
        <v>866</v>
      </c>
      <c r="C13" s="21">
        <v>815</v>
      </c>
      <c r="D13" s="21">
        <v>658</v>
      </c>
      <c r="E13" s="18">
        <f t="shared" si="0"/>
        <v>2339</v>
      </c>
      <c r="F13" s="21">
        <v>22</v>
      </c>
      <c r="G13" s="21">
        <v>60</v>
      </c>
      <c r="H13" s="21">
        <v>98</v>
      </c>
      <c r="I13" s="18">
        <f t="shared" si="1"/>
        <v>180</v>
      </c>
      <c r="J13" s="21">
        <v>1</v>
      </c>
      <c r="K13" s="21">
        <v>8</v>
      </c>
      <c r="L13" s="21">
        <v>27</v>
      </c>
      <c r="M13" s="18">
        <f t="shared" si="2"/>
        <v>36</v>
      </c>
      <c r="N13" s="21">
        <v>898</v>
      </c>
      <c r="O13" s="21">
        <v>891</v>
      </c>
      <c r="P13" s="21">
        <v>790</v>
      </c>
      <c r="Q13" s="18">
        <f>'D-12'!B12</f>
        <v>2582</v>
      </c>
      <c r="R13" s="123">
        <f t="shared" si="3"/>
        <v>2555</v>
      </c>
      <c r="S13" s="2" t="b">
        <f t="shared" si="4"/>
        <v>1</v>
      </c>
    </row>
    <row r="14" spans="1:20" ht="12" customHeight="1" x14ac:dyDescent="0.2">
      <c r="A14" s="1">
        <v>1987</v>
      </c>
      <c r="B14" s="21">
        <v>831</v>
      </c>
      <c r="C14" s="21">
        <v>759</v>
      </c>
      <c r="D14" s="21">
        <v>641</v>
      </c>
      <c r="E14" s="18">
        <f t="shared" si="0"/>
        <v>2231</v>
      </c>
      <c r="F14" s="21">
        <v>11</v>
      </c>
      <c r="G14" s="21">
        <v>42</v>
      </c>
      <c r="H14" s="21">
        <v>85</v>
      </c>
      <c r="I14" s="18">
        <f t="shared" si="1"/>
        <v>138</v>
      </c>
      <c r="J14" s="21">
        <v>2</v>
      </c>
      <c r="K14" s="21">
        <v>4</v>
      </c>
      <c r="L14" s="21">
        <v>34</v>
      </c>
      <c r="M14" s="18">
        <f t="shared" si="2"/>
        <v>40</v>
      </c>
      <c r="N14" s="21">
        <v>854</v>
      </c>
      <c r="O14" s="21">
        <v>816</v>
      </c>
      <c r="P14" s="21">
        <v>769</v>
      </c>
      <c r="Q14" s="18">
        <f>'D-12'!B13</f>
        <v>2442</v>
      </c>
      <c r="R14" s="123">
        <f t="shared" si="3"/>
        <v>2409</v>
      </c>
      <c r="S14" s="2" t="b">
        <f t="shared" si="4"/>
        <v>1</v>
      </c>
    </row>
    <row r="15" spans="1:20" ht="12" customHeight="1" x14ac:dyDescent="0.2">
      <c r="A15" s="1">
        <v>1988</v>
      </c>
      <c r="B15" s="21">
        <v>834</v>
      </c>
      <c r="C15" s="21">
        <v>788</v>
      </c>
      <c r="D15" s="21">
        <v>670</v>
      </c>
      <c r="E15" s="18">
        <f t="shared" si="0"/>
        <v>2292</v>
      </c>
      <c r="F15" s="21">
        <v>12</v>
      </c>
      <c r="G15" s="21">
        <v>42</v>
      </c>
      <c r="H15" s="21">
        <v>92</v>
      </c>
      <c r="I15" s="18">
        <f t="shared" si="1"/>
        <v>146</v>
      </c>
      <c r="J15" s="21">
        <v>1</v>
      </c>
      <c r="K15" s="21">
        <v>7</v>
      </c>
      <c r="L15" s="21">
        <v>35</v>
      </c>
      <c r="M15" s="18">
        <f t="shared" si="2"/>
        <v>43</v>
      </c>
      <c r="N15" s="21">
        <v>895</v>
      </c>
      <c r="O15" s="21">
        <v>855</v>
      </c>
      <c r="P15" s="21">
        <v>817</v>
      </c>
      <c r="Q15" s="18">
        <f>'D-12'!B14</f>
        <v>2571</v>
      </c>
      <c r="R15" s="123">
        <f t="shared" si="3"/>
        <v>2481</v>
      </c>
      <c r="S15" s="2" t="b">
        <f t="shared" si="4"/>
        <v>1</v>
      </c>
    </row>
    <row r="16" spans="1:20" ht="12" customHeight="1" x14ac:dyDescent="0.2">
      <c r="A16" s="1">
        <v>1989</v>
      </c>
      <c r="B16" s="21">
        <v>865</v>
      </c>
      <c r="C16" s="21">
        <v>771</v>
      </c>
      <c r="D16" s="21">
        <v>652</v>
      </c>
      <c r="E16" s="18">
        <f t="shared" si="0"/>
        <v>2288</v>
      </c>
      <c r="F16" s="21">
        <v>11</v>
      </c>
      <c r="G16" s="21">
        <v>46</v>
      </c>
      <c r="H16" s="21">
        <v>94</v>
      </c>
      <c r="I16" s="18">
        <f t="shared" si="1"/>
        <v>151</v>
      </c>
      <c r="J16" s="21">
        <v>4</v>
      </c>
      <c r="K16" s="21">
        <v>4</v>
      </c>
      <c r="L16" s="21">
        <v>42</v>
      </c>
      <c r="M16" s="18">
        <f t="shared" si="2"/>
        <v>50</v>
      </c>
      <c r="N16" s="21">
        <v>880</v>
      </c>
      <c r="O16" s="21">
        <v>821</v>
      </c>
      <c r="P16" s="21">
        <v>788</v>
      </c>
      <c r="Q16" s="18">
        <f>'D-12'!B15</f>
        <v>2534</v>
      </c>
      <c r="R16" s="123">
        <f t="shared" si="3"/>
        <v>2489</v>
      </c>
      <c r="S16" s="2" t="b">
        <f t="shared" si="4"/>
        <v>1</v>
      </c>
    </row>
    <row r="17" spans="1:19" ht="12" customHeight="1" x14ac:dyDescent="0.2">
      <c r="A17" s="1">
        <v>1990</v>
      </c>
      <c r="B17" s="21">
        <v>744</v>
      </c>
      <c r="C17" s="21">
        <v>653</v>
      </c>
      <c r="D17" s="21">
        <v>553</v>
      </c>
      <c r="E17" s="18">
        <f t="shared" si="0"/>
        <v>1950</v>
      </c>
      <c r="F17" s="21">
        <v>6</v>
      </c>
      <c r="G17" s="21">
        <v>31</v>
      </c>
      <c r="H17" s="21">
        <v>63</v>
      </c>
      <c r="I17" s="18">
        <f t="shared" si="1"/>
        <v>100</v>
      </c>
      <c r="J17" s="21">
        <v>2</v>
      </c>
      <c r="K17" s="21">
        <v>5</v>
      </c>
      <c r="L17" s="21">
        <v>20</v>
      </c>
      <c r="M17" s="18">
        <f t="shared" si="2"/>
        <v>27</v>
      </c>
      <c r="N17" s="21">
        <v>752</v>
      </c>
      <c r="O17" s="21">
        <v>689</v>
      </c>
      <c r="P17" s="21">
        <v>636</v>
      </c>
      <c r="Q17" s="18">
        <f>'D-12'!B16</f>
        <v>2115</v>
      </c>
      <c r="R17" s="123">
        <f t="shared" si="3"/>
        <v>2077</v>
      </c>
      <c r="S17" s="2" t="b">
        <f t="shared" si="4"/>
        <v>1</v>
      </c>
    </row>
    <row r="18" spans="1:19" ht="12" customHeight="1" x14ac:dyDescent="0.2">
      <c r="A18" s="1">
        <v>1991</v>
      </c>
      <c r="B18" s="21">
        <v>615</v>
      </c>
      <c r="C18" s="21">
        <v>548</v>
      </c>
      <c r="D18" s="21">
        <v>465</v>
      </c>
      <c r="E18" s="18">
        <f t="shared" si="0"/>
        <v>1628</v>
      </c>
      <c r="F18" s="21">
        <v>3</v>
      </c>
      <c r="G18" s="21">
        <v>34</v>
      </c>
      <c r="H18" s="21">
        <v>57</v>
      </c>
      <c r="I18" s="18">
        <f t="shared" si="1"/>
        <v>94</v>
      </c>
      <c r="J18" s="21">
        <v>2</v>
      </c>
      <c r="K18" s="21">
        <v>6</v>
      </c>
      <c r="L18" s="21">
        <v>13</v>
      </c>
      <c r="M18" s="18">
        <f t="shared" si="2"/>
        <v>21</v>
      </c>
      <c r="N18" s="21">
        <v>620</v>
      </c>
      <c r="O18" s="21">
        <v>588</v>
      </c>
      <c r="P18" s="21">
        <v>535</v>
      </c>
      <c r="Q18" s="18">
        <f>'D-12'!B17</f>
        <v>1769</v>
      </c>
      <c r="R18" s="123">
        <f t="shared" si="3"/>
        <v>1743</v>
      </c>
      <c r="S18" s="2" t="b">
        <f t="shared" si="4"/>
        <v>1</v>
      </c>
    </row>
    <row r="19" spans="1:19" ht="12" customHeight="1" x14ac:dyDescent="0.2">
      <c r="A19" s="1">
        <v>1992</v>
      </c>
      <c r="B19" s="21">
        <v>374</v>
      </c>
      <c r="C19" s="21">
        <v>369</v>
      </c>
      <c r="D19" s="21">
        <v>304</v>
      </c>
      <c r="E19" s="18">
        <f t="shared" si="0"/>
        <v>1047</v>
      </c>
      <c r="F19" s="21">
        <v>2</v>
      </c>
      <c r="G19" s="21">
        <v>12</v>
      </c>
      <c r="H19" s="21">
        <v>10</v>
      </c>
      <c r="I19" s="18">
        <f t="shared" si="1"/>
        <v>24</v>
      </c>
      <c r="J19" s="21">
        <v>0</v>
      </c>
      <c r="K19" s="21">
        <v>2</v>
      </c>
      <c r="L19" s="21">
        <v>1</v>
      </c>
      <c r="M19" s="18">
        <f t="shared" si="2"/>
        <v>3</v>
      </c>
      <c r="N19" s="21">
        <v>376</v>
      </c>
      <c r="O19" s="21">
        <v>383</v>
      </c>
      <c r="P19" s="21">
        <v>315</v>
      </c>
      <c r="Q19" s="18">
        <f>'D-12'!B18</f>
        <v>1085</v>
      </c>
      <c r="R19" s="123">
        <f t="shared" si="3"/>
        <v>1074</v>
      </c>
      <c r="S19" s="2" t="b">
        <f t="shared" si="4"/>
        <v>1</v>
      </c>
    </row>
    <row r="20" spans="1:19" ht="12" customHeight="1" x14ac:dyDescent="0.2">
      <c r="A20" s="1">
        <v>1993</v>
      </c>
      <c r="B20" s="21">
        <v>414</v>
      </c>
      <c r="C20" s="21">
        <v>422</v>
      </c>
      <c r="D20" s="21">
        <v>347</v>
      </c>
      <c r="E20" s="18">
        <f t="shared" si="0"/>
        <v>1183</v>
      </c>
      <c r="F20" s="21">
        <v>2</v>
      </c>
      <c r="G20" s="21">
        <v>11</v>
      </c>
      <c r="H20" s="21">
        <v>22</v>
      </c>
      <c r="I20" s="18">
        <f t="shared" si="1"/>
        <v>35</v>
      </c>
      <c r="J20" s="21">
        <v>0</v>
      </c>
      <c r="K20" s="21">
        <v>3</v>
      </c>
      <c r="L20" s="21">
        <v>4</v>
      </c>
      <c r="M20" s="18">
        <f t="shared" si="2"/>
        <v>7</v>
      </c>
      <c r="N20" s="21">
        <v>421</v>
      </c>
      <c r="O20" s="21">
        <v>440</v>
      </c>
      <c r="P20" s="21">
        <v>379</v>
      </c>
      <c r="Q20" s="18">
        <f>'D-12'!B19</f>
        <v>1240</v>
      </c>
      <c r="R20" s="123">
        <f t="shared" si="3"/>
        <v>1225</v>
      </c>
      <c r="S20" s="2" t="b">
        <f t="shared" si="4"/>
        <v>1</v>
      </c>
    </row>
    <row r="21" spans="1:19" ht="12" customHeight="1" x14ac:dyDescent="0.2">
      <c r="A21" s="1">
        <v>1994</v>
      </c>
      <c r="B21" s="21">
        <v>323</v>
      </c>
      <c r="C21" s="21">
        <v>341</v>
      </c>
      <c r="D21" s="21">
        <v>286</v>
      </c>
      <c r="E21" s="18">
        <f t="shared" si="0"/>
        <v>950</v>
      </c>
      <c r="F21" s="21">
        <v>4</v>
      </c>
      <c r="G21" s="21">
        <v>18</v>
      </c>
      <c r="H21" s="21">
        <v>24</v>
      </c>
      <c r="I21" s="18">
        <f t="shared" si="1"/>
        <v>46</v>
      </c>
      <c r="J21" s="21">
        <v>0</v>
      </c>
      <c r="K21" s="21">
        <v>3</v>
      </c>
      <c r="L21" s="21">
        <v>9</v>
      </c>
      <c r="M21" s="18">
        <f t="shared" si="2"/>
        <v>12</v>
      </c>
      <c r="N21" s="21">
        <v>327</v>
      </c>
      <c r="O21" s="21">
        <v>362</v>
      </c>
      <c r="P21" s="21">
        <v>319</v>
      </c>
      <c r="Q21" s="18">
        <f>'D-12'!B20</f>
        <v>1024</v>
      </c>
      <c r="R21" s="123">
        <f t="shared" si="3"/>
        <v>1008</v>
      </c>
      <c r="S21" s="2" t="b">
        <f t="shared" si="4"/>
        <v>1</v>
      </c>
    </row>
    <row r="22" spans="1:19" ht="12" customHeight="1" x14ac:dyDescent="0.2">
      <c r="A22" s="1">
        <v>1995</v>
      </c>
      <c r="B22" s="21">
        <v>372</v>
      </c>
      <c r="C22" s="21">
        <v>395</v>
      </c>
      <c r="D22" s="21">
        <v>326</v>
      </c>
      <c r="E22" s="18">
        <f t="shared" si="0"/>
        <v>1093</v>
      </c>
      <c r="F22" s="21">
        <v>4</v>
      </c>
      <c r="G22" s="21">
        <v>21</v>
      </c>
      <c r="H22" s="21">
        <v>38</v>
      </c>
      <c r="I22" s="18">
        <f t="shared" si="1"/>
        <v>63</v>
      </c>
      <c r="J22" s="21">
        <v>0</v>
      </c>
      <c r="K22" s="21">
        <v>2</v>
      </c>
      <c r="L22" s="21">
        <v>8</v>
      </c>
      <c r="M22" s="18">
        <f t="shared" si="2"/>
        <v>10</v>
      </c>
      <c r="N22" s="21">
        <v>376</v>
      </c>
      <c r="O22" s="21">
        <v>418</v>
      </c>
      <c r="P22" s="21">
        <v>372</v>
      </c>
      <c r="Q22" s="18">
        <f>'D-12'!B21</f>
        <v>1179</v>
      </c>
      <c r="R22" s="123">
        <f t="shared" si="3"/>
        <v>1166</v>
      </c>
      <c r="S22" s="2" t="b">
        <f t="shared" si="4"/>
        <v>1</v>
      </c>
    </row>
    <row r="23" spans="1:19" ht="12" customHeight="1" x14ac:dyDescent="0.2">
      <c r="A23" s="1">
        <v>1996</v>
      </c>
      <c r="B23" s="21">
        <v>275</v>
      </c>
      <c r="C23" s="21">
        <v>340</v>
      </c>
      <c r="D23" s="21">
        <v>283</v>
      </c>
      <c r="E23" s="18">
        <f t="shared" si="0"/>
        <v>898</v>
      </c>
      <c r="F23" s="21">
        <v>3</v>
      </c>
      <c r="G23" s="21">
        <v>9</v>
      </c>
      <c r="H23" s="21">
        <v>27</v>
      </c>
      <c r="I23" s="18">
        <f t="shared" si="1"/>
        <v>39</v>
      </c>
      <c r="J23" s="21">
        <v>0</v>
      </c>
      <c r="K23" s="21">
        <v>4</v>
      </c>
      <c r="L23" s="21">
        <v>17</v>
      </c>
      <c r="M23" s="18">
        <f t="shared" si="2"/>
        <v>21</v>
      </c>
      <c r="N23" s="21">
        <v>278</v>
      </c>
      <c r="O23" s="21">
        <v>353</v>
      </c>
      <c r="P23" s="21">
        <v>327</v>
      </c>
      <c r="Q23" s="18">
        <f>'D-12'!B22</f>
        <v>985</v>
      </c>
      <c r="R23" s="123">
        <f t="shared" si="3"/>
        <v>958</v>
      </c>
      <c r="S23" s="2" t="b">
        <f t="shared" si="4"/>
        <v>1</v>
      </c>
    </row>
    <row r="24" spans="1:19" ht="12" customHeight="1" x14ac:dyDescent="0.2">
      <c r="A24" s="1">
        <v>1997</v>
      </c>
      <c r="B24" s="21">
        <v>245</v>
      </c>
      <c r="C24" s="21">
        <v>297</v>
      </c>
      <c r="D24" s="21">
        <v>242</v>
      </c>
      <c r="E24" s="18">
        <f t="shared" si="0"/>
        <v>784</v>
      </c>
      <c r="F24" s="21">
        <v>1</v>
      </c>
      <c r="G24" s="21">
        <v>8</v>
      </c>
      <c r="H24" s="21">
        <v>19</v>
      </c>
      <c r="I24" s="18">
        <f t="shared" si="1"/>
        <v>28</v>
      </c>
      <c r="J24" s="21">
        <v>1</v>
      </c>
      <c r="K24" s="21">
        <v>1</v>
      </c>
      <c r="L24" s="21">
        <v>4</v>
      </c>
      <c r="M24" s="18">
        <f t="shared" si="2"/>
        <v>6</v>
      </c>
      <c r="N24" s="21">
        <v>250</v>
      </c>
      <c r="O24" s="21">
        <v>314</v>
      </c>
      <c r="P24" s="21">
        <v>271</v>
      </c>
      <c r="Q24" s="18">
        <f>'D-12'!B23</f>
        <v>835</v>
      </c>
      <c r="R24" s="123">
        <f t="shared" si="3"/>
        <v>818</v>
      </c>
      <c r="S24" s="2" t="b">
        <f t="shared" si="4"/>
        <v>1</v>
      </c>
    </row>
    <row r="25" spans="1:19" ht="12" customHeight="1" x14ac:dyDescent="0.2">
      <c r="A25" s="1">
        <v>1998</v>
      </c>
      <c r="B25" s="21">
        <v>192</v>
      </c>
      <c r="C25" s="21">
        <v>239</v>
      </c>
      <c r="D25" s="21">
        <v>200</v>
      </c>
      <c r="E25" s="18">
        <f t="shared" si="0"/>
        <v>631</v>
      </c>
      <c r="F25" s="21">
        <v>0</v>
      </c>
      <c r="G25" s="21">
        <v>5</v>
      </c>
      <c r="H25" s="21">
        <v>11</v>
      </c>
      <c r="I25" s="18">
        <f t="shared" si="1"/>
        <v>16</v>
      </c>
      <c r="J25" s="21">
        <v>2</v>
      </c>
      <c r="K25" s="21">
        <v>2</v>
      </c>
      <c r="L25" s="21">
        <v>3</v>
      </c>
      <c r="M25" s="18">
        <f t="shared" si="2"/>
        <v>7</v>
      </c>
      <c r="N25" s="21">
        <v>198</v>
      </c>
      <c r="O25" s="21">
        <v>254</v>
      </c>
      <c r="P25" s="21">
        <v>218</v>
      </c>
      <c r="Q25" s="18">
        <f>'D-12'!B24</f>
        <v>670</v>
      </c>
      <c r="R25" s="123">
        <f t="shared" si="3"/>
        <v>654</v>
      </c>
      <c r="S25" s="2" t="b">
        <f t="shared" si="4"/>
        <v>1</v>
      </c>
    </row>
    <row r="26" spans="1:19" ht="12" customHeight="1" x14ac:dyDescent="0.2">
      <c r="A26" s="1">
        <v>1999</v>
      </c>
      <c r="B26" s="21">
        <v>161</v>
      </c>
      <c r="C26" s="21">
        <v>209</v>
      </c>
      <c r="D26" s="21">
        <v>249</v>
      </c>
      <c r="E26" s="18">
        <f t="shared" si="0"/>
        <v>619</v>
      </c>
      <c r="F26" s="21">
        <v>0</v>
      </c>
      <c r="G26" s="21">
        <v>6</v>
      </c>
      <c r="H26" s="21">
        <v>20</v>
      </c>
      <c r="I26" s="18">
        <f t="shared" si="1"/>
        <v>26</v>
      </c>
      <c r="J26" s="21">
        <v>1</v>
      </c>
      <c r="K26" s="21">
        <v>0</v>
      </c>
      <c r="L26" s="21">
        <v>6</v>
      </c>
      <c r="M26" s="18">
        <f t="shared" si="2"/>
        <v>7</v>
      </c>
      <c r="N26" s="21">
        <v>166</v>
      </c>
      <c r="O26" s="21">
        <v>219</v>
      </c>
      <c r="P26" s="21">
        <v>281</v>
      </c>
      <c r="Q26" s="18">
        <f>'D-12'!B25</f>
        <v>666</v>
      </c>
      <c r="R26" s="123">
        <f t="shared" si="3"/>
        <v>652</v>
      </c>
      <c r="S26" s="2" t="b">
        <f t="shared" si="4"/>
        <v>1</v>
      </c>
    </row>
    <row r="27" spans="1:19" ht="12" customHeight="1" x14ac:dyDescent="0.2">
      <c r="A27" s="1">
        <v>2000</v>
      </c>
      <c r="B27" s="21">
        <v>177</v>
      </c>
      <c r="C27" s="21">
        <v>236</v>
      </c>
      <c r="D27" s="21">
        <v>285</v>
      </c>
      <c r="E27" s="18">
        <f t="shared" si="0"/>
        <v>698</v>
      </c>
      <c r="F27" s="21">
        <v>0</v>
      </c>
      <c r="G27" s="21">
        <v>5</v>
      </c>
      <c r="H27" s="21">
        <v>39</v>
      </c>
      <c r="I27" s="18">
        <f t="shared" si="1"/>
        <v>44</v>
      </c>
      <c r="J27" s="21">
        <v>2</v>
      </c>
      <c r="K27" s="21">
        <v>4</v>
      </c>
      <c r="L27" s="21">
        <v>8</v>
      </c>
      <c r="M27" s="18">
        <f t="shared" si="2"/>
        <v>14</v>
      </c>
      <c r="N27" s="21">
        <v>180</v>
      </c>
      <c r="O27" s="21">
        <v>244</v>
      </c>
      <c r="P27" s="21">
        <v>334</v>
      </c>
      <c r="Q27" s="18">
        <f>'D-12'!B26</f>
        <v>759</v>
      </c>
      <c r="R27" s="123">
        <f t="shared" si="3"/>
        <v>756</v>
      </c>
      <c r="S27" s="2" t="b">
        <f t="shared" si="4"/>
        <v>1</v>
      </c>
    </row>
    <row r="28" spans="1:19" ht="12" customHeight="1" x14ac:dyDescent="0.2">
      <c r="A28" s="1">
        <v>2001</v>
      </c>
      <c r="B28" s="21">
        <v>142</v>
      </c>
      <c r="C28" s="21">
        <v>221</v>
      </c>
      <c r="D28" s="21">
        <v>286</v>
      </c>
      <c r="E28" s="18">
        <f t="shared" si="0"/>
        <v>649</v>
      </c>
      <c r="F28" s="21">
        <v>0</v>
      </c>
      <c r="G28" s="21">
        <v>4</v>
      </c>
      <c r="H28" s="21">
        <v>23</v>
      </c>
      <c r="I28" s="18">
        <f t="shared" si="1"/>
        <v>27</v>
      </c>
      <c r="J28" s="21">
        <v>1</v>
      </c>
      <c r="K28" s="21">
        <v>3</v>
      </c>
      <c r="L28" s="21">
        <v>7</v>
      </c>
      <c r="M28" s="18">
        <f t="shared" si="2"/>
        <v>11</v>
      </c>
      <c r="N28" s="21">
        <v>143</v>
      </c>
      <c r="O28" s="21">
        <v>229</v>
      </c>
      <c r="P28" s="21">
        <v>317</v>
      </c>
      <c r="Q28" s="18">
        <f>'D-12'!B27</f>
        <v>689</v>
      </c>
      <c r="R28" s="123">
        <f>E28+I28+M28</f>
        <v>687</v>
      </c>
      <c r="S28" s="2" t="b">
        <f t="shared" si="4"/>
        <v>1</v>
      </c>
    </row>
    <row r="29" spans="1:19" ht="12" customHeight="1" x14ac:dyDescent="0.2">
      <c r="A29" s="1">
        <v>2002</v>
      </c>
      <c r="B29" s="21">
        <v>153</v>
      </c>
      <c r="C29" s="21">
        <v>229</v>
      </c>
      <c r="D29" s="21">
        <v>285</v>
      </c>
      <c r="E29" s="18">
        <f t="shared" si="0"/>
        <v>667</v>
      </c>
      <c r="F29" s="21">
        <v>1</v>
      </c>
      <c r="G29" s="21">
        <v>3</v>
      </c>
      <c r="H29" s="21">
        <v>28</v>
      </c>
      <c r="I29" s="18">
        <f t="shared" si="1"/>
        <v>32</v>
      </c>
      <c r="J29" s="21">
        <v>2</v>
      </c>
      <c r="K29" s="21">
        <v>0</v>
      </c>
      <c r="L29" s="21">
        <v>4</v>
      </c>
      <c r="M29" s="18">
        <f t="shared" si="2"/>
        <v>6</v>
      </c>
      <c r="N29" s="21">
        <v>157</v>
      </c>
      <c r="O29" s="21">
        <v>233</v>
      </c>
      <c r="P29" s="21">
        <v>318</v>
      </c>
      <c r="Q29" s="18">
        <f>'D-12'!B28</f>
        <v>708</v>
      </c>
      <c r="R29" s="123">
        <f t="shared" si="3"/>
        <v>705</v>
      </c>
      <c r="S29" s="2" t="b">
        <f t="shared" si="4"/>
        <v>1</v>
      </c>
    </row>
    <row r="30" spans="1:19" ht="12" customHeight="1" x14ac:dyDescent="0.2">
      <c r="A30" s="1">
        <v>2003</v>
      </c>
      <c r="B30" s="21">
        <v>126</v>
      </c>
      <c r="C30" s="21">
        <v>201</v>
      </c>
      <c r="D30" s="21">
        <v>230</v>
      </c>
      <c r="E30" s="18">
        <f t="shared" si="0"/>
        <v>557</v>
      </c>
      <c r="F30" s="21">
        <v>0</v>
      </c>
      <c r="G30" s="21">
        <v>2</v>
      </c>
      <c r="H30" s="21">
        <v>16</v>
      </c>
      <c r="I30" s="18">
        <f t="shared" si="1"/>
        <v>18</v>
      </c>
      <c r="J30" s="21">
        <v>0</v>
      </c>
      <c r="K30" s="21">
        <v>0</v>
      </c>
      <c r="L30" s="21">
        <v>5</v>
      </c>
      <c r="M30" s="18">
        <f t="shared" si="2"/>
        <v>5</v>
      </c>
      <c r="N30" s="21">
        <v>126</v>
      </c>
      <c r="O30" s="21">
        <v>205</v>
      </c>
      <c r="P30" s="21">
        <v>253</v>
      </c>
      <c r="Q30" s="18">
        <f>'D-12'!B29</f>
        <v>584</v>
      </c>
      <c r="R30" s="123">
        <f t="shared" si="3"/>
        <v>580</v>
      </c>
      <c r="S30" s="2" t="b">
        <f t="shared" si="4"/>
        <v>1</v>
      </c>
    </row>
    <row r="31" spans="1:19" ht="12" customHeight="1" x14ac:dyDescent="0.2">
      <c r="A31" s="1">
        <v>2004</v>
      </c>
      <c r="B31" s="21">
        <v>155</v>
      </c>
      <c r="C31" s="21">
        <v>250</v>
      </c>
      <c r="D31" s="21">
        <v>288</v>
      </c>
      <c r="E31" s="18">
        <f t="shared" si="0"/>
        <v>693</v>
      </c>
      <c r="F31" s="21">
        <v>1</v>
      </c>
      <c r="G31" s="21">
        <v>3</v>
      </c>
      <c r="H31" s="21">
        <v>28</v>
      </c>
      <c r="I31" s="18">
        <f t="shared" si="1"/>
        <v>32</v>
      </c>
      <c r="J31" s="21">
        <v>0</v>
      </c>
      <c r="K31" s="21">
        <v>2</v>
      </c>
      <c r="L31" s="21">
        <v>11</v>
      </c>
      <c r="M31" s="18">
        <f t="shared" si="2"/>
        <v>13</v>
      </c>
      <c r="N31" s="21">
        <v>157</v>
      </c>
      <c r="O31" s="21">
        <v>256</v>
      </c>
      <c r="P31" s="21">
        <v>328</v>
      </c>
      <c r="Q31" s="18">
        <f>'D-12'!B30</f>
        <v>741</v>
      </c>
      <c r="R31" s="123">
        <f t="shared" si="3"/>
        <v>738</v>
      </c>
      <c r="S31" s="2" t="b">
        <f t="shared" si="4"/>
        <v>1</v>
      </c>
    </row>
    <row r="32" spans="1:19" ht="12" customHeight="1" x14ac:dyDescent="0.2">
      <c r="A32" s="1">
        <v>2005</v>
      </c>
      <c r="B32" s="21">
        <v>139</v>
      </c>
      <c r="C32" s="21">
        <v>233</v>
      </c>
      <c r="D32" s="21">
        <v>271</v>
      </c>
      <c r="E32" s="18">
        <f t="shared" si="0"/>
        <v>643</v>
      </c>
      <c r="F32" s="21">
        <v>1</v>
      </c>
      <c r="G32" s="21">
        <v>2</v>
      </c>
      <c r="H32" s="21">
        <v>25</v>
      </c>
      <c r="I32" s="18">
        <f t="shared" si="1"/>
        <v>28</v>
      </c>
      <c r="J32" s="21">
        <v>0</v>
      </c>
      <c r="K32" s="21">
        <v>2</v>
      </c>
      <c r="L32" s="21">
        <v>3</v>
      </c>
      <c r="M32" s="18">
        <v>5</v>
      </c>
      <c r="N32" s="21">
        <v>141</v>
      </c>
      <c r="O32" s="21">
        <v>239</v>
      </c>
      <c r="P32" s="21">
        <v>300</v>
      </c>
      <c r="Q32" s="18">
        <f>'D-12'!B31</f>
        <v>680</v>
      </c>
      <c r="R32" s="123">
        <f t="shared" si="3"/>
        <v>676</v>
      </c>
      <c r="S32" s="2" t="b">
        <f t="shared" si="4"/>
        <v>1</v>
      </c>
    </row>
    <row r="33" spans="1:19" ht="12" customHeight="1" x14ac:dyDescent="0.2">
      <c r="A33" s="1">
        <v>2006</v>
      </c>
      <c r="B33" s="21">
        <v>103</v>
      </c>
      <c r="C33" s="21">
        <v>181</v>
      </c>
      <c r="D33" s="21">
        <v>180</v>
      </c>
      <c r="E33" s="18">
        <f t="shared" si="0"/>
        <v>464</v>
      </c>
      <c r="F33" s="21">
        <v>0</v>
      </c>
      <c r="G33" s="21">
        <v>1</v>
      </c>
      <c r="H33" s="21">
        <v>5</v>
      </c>
      <c r="I33" s="18">
        <f t="shared" si="1"/>
        <v>6</v>
      </c>
      <c r="J33" s="21">
        <v>0</v>
      </c>
      <c r="K33" s="21">
        <v>1</v>
      </c>
      <c r="L33" s="21">
        <v>1</v>
      </c>
      <c r="M33" s="18">
        <f>SUM(J33:L33)</f>
        <v>2</v>
      </c>
      <c r="N33" s="21">
        <v>104</v>
      </c>
      <c r="O33" s="21">
        <v>185</v>
      </c>
      <c r="P33" s="21">
        <v>188</v>
      </c>
      <c r="Q33" s="18">
        <f>'D-12'!B32</f>
        <v>477</v>
      </c>
      <c r="R33" s="123">
        <f t="shared" si="3"/>
        <v>472</v>
      </c>
      <c r="S33" s="2" t="b">
        <f t="shared" si="4"/>
        <v>1</v>
      </c>
    </row>
    <row r="34" spans="1:19" ht="12" customHeight="1" x14ac:dyDescent="0.2">
      <c r="A34" s="1">
        <v>2007</v>
      </c>
      <c r="B34" s="21">
        <v>112</v>
      </c>
      <c r="C34" s="21">
        <v>200</v>
      </c>
      <c r="D34" s="21">
        <v>255</v>
      </c>
      <c r="E34" s="18">
        <f t="shared" si="0"/>
        <v>567</v>
      </c>
      <c r="F34" s="21">
        <v>1</v>
      </c>
      <c r="G34" s="21">
        <v>3</v>
      </c>
      <c r="H34" s="21">
        <v>22</v>
      </c>
      <c r="I34" s="18">
        <f t="shared" si="1"/>
        <v>26</v>
      </c>
      <c r="J34" s="21">
        <v>0</v>
      </c>
      <c r="K34" s="21">
        <v>1</v>
      </c>
      <c r="L34" s="21">
        <v>1</v>
      </c>
      <c r="M34" s="18">
        <f>SUM(J34:L34)</f>
        <v>2</v>
      </c>
      <c r="N34" s="21">
        <v>115</v>
      </c>
      <c r="O34" s="21">
        <v>206</v>
      </c>
      <c r="P34" s="21">
        <v>280</v>
      </c>
      <c r="Q34" s="18">
        <f>'D-12'!B33</f>
        <v>601</v>
      </c>
      <c r="R34" s="123">
        <f t="shared" si="3"/>
        <v>595</v>
      </c>
      <c r="S34" s="2" t="b">
        <f t="shared" si="4"/>
        <v>1</v>
      </c>
    </row>
    <row r="35" spans="1:19" ht="12" customHeight="1" x14ac:dyDescent="0.2">
      <c r="A35" s="1">
        <v>2008</v>
      </c>
      <c r="B35" s="21" t="s">
        <v>13</v>
      </c>
      <c r="C35" s="21" t="s">
        <v>13</v>
      </c>
      <c r="D35" s="21" t="s">
        <v>13</v>
      </c>
      <c r="E35" s="21" t="s">
        <v>13</v>
      </c>
      <c r="F35" s="21" t="s">
        <v>13</v>
      </c>
      <c r="G35" s="21" t="s">
        <v>13</v>
      </c>
      <c r="H35" s="21" t="s">
        <v>13</v>
      </c>
      <c r="I35" s="21" t="s">
        <v>13</v>
      </c>
      <c r="J35" s="21" t="s">
        <v>13</v>
      </c>
      <c r="K35" s="21" t="s">
        <v>13</v>
      </c>
      <c r="L35" s="21" t="s">
        <v>13</v>
      </c>
      <c r="M35" s="21" t="s">
        <v>13</v>
      </c>
      <c r="N35" s="21" t="s">
        <v>13</v>
      </c>
      <c r="O35" s="21" t="s">
        <v>13</v>
      </c>
      <c r="P35" s="21" t="s">
        <v>13</v>
      </c>
      <c r="Q35" s="18" t="str">
        <f>'D-12'!B34</f>
        <v>-</v>
      </c>
      <c r="R35" s="123"/>
      <c r="S35" s="2" t="b">
        <f t="shared" si="4"/>
        <v>1</v>
      </c>
    </row>
    <row r="36" spans="1:19" ht="12" customHeight="1" x14ac:dyDescent="0.2">
      <c r="A36" s="1">
        <v>2009</v>
      </c>
      <c r="B36" s="21" t="s">
        <v>13</v>
      </c>
      <c r="C36" s="21" t="s">
        <v>13</v>
      </c>
      <c r="D36" s="21" t="s">
        <v>13</v>
      </c>
      <c r="E36" s="21" t="s">
        <v>13</v>
      </c>
      <c r="F36" s="21" t="s">
        <v>13</v>
      </c>
      <c r="G36" s="21" t="s">
        <v>13</v>
      </c>
      <c r="H36" s="21" t="s">
        <v>13</v>
      </c>
      <c r="I36" s="21" t="s">
        <v>13</v>
      </c>
      <c r="J36" s="21" t="s">
        <v>13</v>
      </c>
      <c r="K36" s="21" t="s">
        <v>13</v>
      </c>
      <c r="L36" s="21" t="s">
        <v>13</v>
      </c>
      <c r="M36" s="21" t="s">
        <v>13</v>
      </c>
      <c r="N36" s="21" t="s">
        <v>13</v>
      </c>
      <c r="O36" s="21" t="s">
        <v>13</v>
      </c>
      <c r="P36" s="21" t="s">
        <v>13</v>
      </c>
      <c r="Q36" s="18" t="str">
        <f>'D-12'!B35</f>
        <v>-</v>
      </c>
      <c r="R36" s="123"/>
      <c r="S36" s="2" t="b">
        <f t="shared" si="4"/>
        <v>1</v>
      </c>
    </row>
    <row r="37" spans="1:19" ht="12" customHeight="1" x14ac:dyDescent="0.2">
      <c r="A37" s="1">
        <v>2010</v>
      </c>
      <c r="B37" s="21">
        <v>55</v>
      </c>
      <c r="C37" s="21">
        <v>74</v>
      </c>
      <c r="D37" s="21">
        <v>81</v>
      </c>
      <c r="E37" s="21">
        <f t="shared" ref="E37:E44" si="5">SUM(B37:D37)</f>
        <v>210</v>
      </c>
      <c r="F37" s="21">
        <v>0</v>
      </c>
      <c r="G37" s="21">
        <v>1</v>
      </c>
      <c r="H37" s="21">
        <v>2</v>
      </c>
      <c r="I37" s="21">
        <f t="shared" ref="I37:I44" si="6">SUM(F37:H37)</f>
        <v>3</v>
      </c>
      <c r="J37" s="21">
        <v>0</v>
      </c>
      <c r="K37" s="21">
        <v>0</v>
      </c>
      <c r="L37" s="21">
        <v>0</v>
      </c>
      <c r="M37" s="21">
        <f t="shared" ref="M37:M44" si="7">SUM(J37:L37)</f>
        <v>0</v>
      </c>
      <c r="N37" s="21">
        <v>55</v>
      </c>
      <c r="O37" s="21">
        <v>77</v>
      </c>
      <c r="P37" s="21">
        <v>83</v>
      </c>
      <c r="Q37" s="18">
        <f>'D-12'!B36</f>
        <v>215</v>
      </c>
      <c r="R37" s="123">
        <f t="shared" si="3"/>
        <v>213</v>
      </c>
      <c r="S37" s="2" t="b">
        <f t="shared" si="4"/>
        <v>1</v>
      </c>
    </row>
    <row r="38" spans="1:19" ht="12" customHeight="1" x14ac:dyDescent="0.2">
      <c r="A38" s="1">
        <v>2011</v>
      </c>
      <c r="B38" s="83">
        <v>110</v>
      </c>
      <c r="C38" s="83">
        <v>166</v>
      </c>
      <c r="D38" s="83">
        <v>169</v>
      </c>
      <c r="E38" s="83">
        <f t="shared" si="5"/>
        <v>445</v>
      </c>
      <c r="F38" s="21">
        <v>0</v>
      </c>
      <c r="G38" s="21">
        <v>2</v>
      </c>
      <c r="H38" s="21">
        <v>9</v>
      </c>
      <c r="I38" s="21">
        <f t="shared" si="6"/>
        <v>11</v>
      </c>
      <c r="J38" s="21">
        <v>1</v>
      </c>
      <c r="K38" s="21">
        <v>0</v>
      </c>
      <c r="L38" s="21">
        <v>2</v>
      </c>
      <c r="M38" s="21">
        <f t="shared" si="7"/>
        <v>3</v>
      </c>
      <c r="N38" s="21">
        <v>113</v>
      </c>
      <c r="O38" s="21">
        <v>170</v>
      </c>
      <c r="P38" s="21">
        <v>181</v>
      </c>
      <c r="Q38" s="18">
        <f>'D-12'!B37</f>
        <v>464</v>
      </c>
      <c r="R38" s="123">
        <f t="shared" si="3"/>
        <v>459</v>
      </c>
      <c r="S38" s="2" t="b">
        <f t="shared" si="4"/>
        <v>1</v>
      </c>
    </row>
    <row r="39" spans="1:19" ht="12" customHeight="1" x14ac:dyDescent="0.2">
      <c r="A39" s="1">
        <v>2012</v>
      </c>
      <c r="B39" s="83">
        <v>151</v>
      </c>
      <c r="C39" s="83">
        <v>213</v>
      </c>
      <c r="D39" s="83">
        <v>218</v>
      </c>
      <c r="E39" s="83">
        <f t="shared" si="5"/>
        <v>582</v>
      </c>
      <c r="F39" s="83">
        <v>0</v>
      </c>
      <c r="G39" s="83">
        <v>4</v>
      </c>
      <c r="H39" s="83">
        <v>14</v>
      </c>
      <c r="I39" s="83">
        <f t="shared" si="6"/>
        <v>18</v>
      </c>
      <c r="J39" s="21">
        <v>0</v>
      </c>
      <c r="K39" s="21">
        <v>1</v>
      </c>
      <c r="L39" s="21">
        <v>8</v>
      </c>
      <c r="M39" s="21">
        <f t="shared" si="7"/>
        <v>9</v>
      </c>
      <c r="N39" s="21">
        <v>154</v>
      </c>
      <c r="O39" s="21">
        <v>221</v>
      </c>
      <c r="P39" s="21">
        <v>241</v>
      </c>
      <c r="Q39" s="18">
        <f>'D-12'!B38</f>
        <v>616</v>
      </c>
      <c r="R39" s="123">
        <f t="shared" si="3"/>
        <v>609</v>
      </c>
      <c r="S39" s="2" t="b">
        <f t="shared" si="4"/>
        <v>1</v>
      </c>
    </row>
    <row r="40" spans="1:19" ht="12" customHeight="1" x14ac:dyDescent="0.2">
      <c r="A40" s="1">
        <v>2013</v>
      </c>
      <c r="B40" s="83">
        <v>158</v>
      </c>
      <c r="C40" s="83">
        <v>233</v>
      </c>
      <c r="D40" s="83">
        <v>243</v>
      </c>
      <c r="E40" s="83">
        <f t="shared" si="5"/>
        <v>634</v>
      </c>
      <c r="F40" s="83">
        <v>1</v>
      </c>
      <c r="G40" s="83">
        <v>3</v>
      </c>
      <c r="H40" s="83">
        <v>16</v>
      </c>
      <c r="I40" s="83">
        <f t="shared" si="6"/>
        <v>20</v>
      </c>
      <c r="J40" s="21">
        <v>1</v>
      </c>
      <c r="K40" s="21">
        <v>1</v>
      </c>
      <c r="L40" s="21">
        <v>9</v>
      </c>
      <c r="M40" s="21">
        <f t="shared" si="7"/>
        <v>11</v>
      </c>
      <c r="N40" s="21">
        <v>162</v>
      </c>
      <c r="O40" s="21">
        <v>241</v>
      </c>
      <c r="P40" s="21">
        <v>268</v>
      </c>
      <c r="Q40" s="18">
        <f>'D-12'!B39</f>
        <v>671</v>
      </c>
      <c r="R40" s="123">
        <f t="shared" si="3"/>
        <v>665</v>
      </c>
      <c r="S40" s="2" t="b">
        <f t="shared" si="4"/>
        <v>1</v>
      </c>
    </row>
    <row r="41" spans="1:19" ht="12" customHeight="1" x14ac:dyDescent="0.2">
      <c r="A41" s="1">
        <v>2014</v>
      </c>
      <c r="B41" s="21">
        <v>151</v>
      </c>
      <c r="C41" s="21">
        <v>237</v>
      </c>
      <c r="D41" s="21">
        <v>235</v>
      </c>
      <c r="E41" s="21">
        <f t="shared" si="5"/>
        <v>623</v>
      </c>
      <c r="F41" s="21">
        <v>1</v>
      </c>
      <c r="G41" s="21">
        <v>3</v>
      </c>
      <c r="H41" s="21">
        <v>9</v>
      </c>
      <c r="I41" s="21">
        <f t="shared" si="6"/>
        <v>13</v>
      </c>
      <c r="J41" s="21">
        <v>1</v>
      </c>
      <c r="K41" s="21">
        <v>1</v>
      </c>
      <c r="L41" s="21">
        <v>6</v>
      </c>
      <c r="M41" s="21">
        <f t="shared" si="7"/>
        <v>8</v>
      </c>
      <c r="N41" s="21">
        <v>156</v>
      </c>
      <c r="O41" s="21">
        <v>245</v>
      </c>
      <c r="P41" s="21">
        <v>252</v>
      </c>
      <c r="Q41" s="18">
        <f>'D-12'!B40</f>
        <v>653</v>
      </c>
      <c r="R41" s="123">
        <f t="shared" si="3"/>
        <v>644</v>
      </c>
      <c r="S41" s="2" t="b">
        <f t="shared" si="4"/>
        <v>1</v>
      </c>
    </row>
    <row r="42" spans="1:19" ht="12" customHeight="1" x14ac:dyDescent="0.2">
      <c r="A42" s="1">
        <v>2015</v>
      </c>
      <c r="B42" s="21">
        <v>149</v>
      </c>
      <c r="C42" s="21">
        <v>209</v>
      </c>
      <c r="D42" s="21">
        <v>188</v>
      </c>
      <c r="E42" s="21">
        <f t="shared" si="5"/>
        <v>546</v>
      </c>
      <c r="F42" s="21">
        <v>2</v>
      </c>
      <c r="G42" s="21">
        <v>4</v>
      </c>
      <c r="H42" s="21">
        <v>13</v>
      </c>
      <c r="I42" s="21">
        <f t="shared" si="6"/>
        <v>19</v>
      </c>
      <c r="J42" s="21">
        <v>1</v>
      </c>
      <c r="K42" s="21">
        <v>1</v>
      </c>
      <c r="L42" s="21">
        <v>8</v>
      </c>
      <c r="M42" s="21">
        <f t="shared" si="7"/>
        <v>10</v>
      </c>
      <c r="N42" s="21">
        <v>154</v>
      </c>
      <c r="O42" s="21">
        <v>221</v>
      </c>
      <c r="P42" s="21">
        <v>212</v>
      </c>
      <c r="Q42" s="18">
        <f>'D-12'!B41</f>
        <v>587</v>
      </c>
      <c r="R42" s="123">
        <f t="shared" si="3"/>
        <v>575</v>
      </c>
      <c r="S42" s="2" t="b">
        <f t="shared" si="4"/>
        <v>1</v>
      </c>
    </row>
    <row r="43" spans="1:19" ht="12" customHeight="1" x14ac:dyDescent="0.2">
      <c r="A43" s="1">
        <v>2016</v>
      </c>
      <c r="B43" s="21">
        <v>114</v>
      </c>
      <c r="C43" s="21">
        <v>173</v>
      </c>
      <c r="D43" s="21">
        <v>132</v>
      </c>
      <c r="E43" s="21">
        <f t="shared" si="5"/>
        <v>419</v>
      </c>
      <c r="F43" s="21">
        <v>0</v>
      </c>
      <c r="G43" s="21">
        <v>2</v>
      </c>
      <c r="H43" s="21">
        <v>2</v>
      </c>
      <c r="I43" s="21">
        <f t="shared" si="6"/>
        <v>4</v>
      </c>
      <c r="J43" s="21">
        <v>1</v>
      </c>
      <c r="K43" s="21">
        <v>1</v>
      </c>
      <c r="L43" s="21">
        <v>7</v>
      </c>
      <c r="M43" s="21">
        <f t="shared" si="7"/>
        <v>9</v>
      </c>
      <c r="N43" s="21">
        <v>116</v>
      </c>
      <c r="O43" s="21">
        <v>180</v>
      </c>
      <c r="P43" s="21">
        <v>142</v>
      </c>
      <c r="Q43" s="18">
        <f>'D-12'!B42</f>
        <v>438</v>
      </c>
      <c r="R43" s="123">
        <f t="shared" si="3"/>
        <v>432</v>
      </c>
      <c r="S43" s="2" t="b">
        <f t="shared" si="4"/>
        <v>1</v>
      </c>
    </row>
    <row r="44" spans="1:19" ht="12" customHeight="1" x14ac:dyDescent="0.2">
      <c r="A44" s="1">
        <v>2017</v>
      </c>
      <c r="B44" s="21">
        <v>124</v>
      </c>
      <c r="C44" s="21">
        <v>152</v>
      </c>
      <c r="D44" s="21">
        <v>106</v>
      </c>
      <c r="E44" s="21">
        <f t="shared" si="5"/>
        <v>382</v>
      </c>
      <c r="F44" s="21">
        <v>1</v>
      </c>
      <c r="G44" s="21">
        <v>1</v>
      </c>
      <c r="H44" s="21">
        <v>3</v>
      </c>
      <c r="I44" s="21">
        <f t="shared" si="6"/>
        <v>5</v>
      </c>
      <c r="J44" s="21">
        <v>1</v>
      </c>
      <c r="K44" s="21">
        <v>1</v>
      </c>
      <c r="L44" s="21">
        <v>5</v>
      </c>
      <c r="M44" s="21">
        <f t="shared" si="7"/>
        <v>7</v>
      </c>
      <c r="N44" s="21">
        <v>126</v>
      </c>
      <c r="O44" s="21">
        <v>158</v>
      </c>
      <c r="P44" s="21">
        <v>116</v>
      </c>
      <c r="Q44" s="18">
        <f>'D-12'!B43</f>
        <v>400</v>
      </c>
      <c r="R44" s="123">
        <f t="shared" ref="R44:R48" si="8">E44+I44+M44</f>
        <v>394</v>
      </c>
      <c r="S44" s="2" t="b">
        <f>Q44&gt;R44</f>
        <v>1</v>
      </c>
    </row>
    <row r="45" spans="1:19" ht="12" customHeight="1" x14ac:dyDescent="0.2">
      <c r="A45" s="1">
        <v>2018</v>
      </c>
      <c r="B45" s="21">
        <v>124</v>
      </c>
      <c r="C45" s="21">
        <v>164</v>
      </c>
      <c r="D45" s="21">
        <v>145</v>
      </c>
      <c r="E45" s="21">
        <v>433</v>
      </c>
      <c r="F45" s="21">
        <v>0</v>
      </c>
      <c r="G45" s="21">
        <v>5</v>
      </c>
      <c r="H45" s="21">
        <v>5</v>
      </c>
      <c r="I45" s="21">
        <v>10</v>
      </c>
      <c r="J45" s="21">
        <v>0</v>
      </c>
      <c r="K45" s="21">
        <v>1</v>
      </c>
      <c r="L45" s="21">
        <v>8</v>
      </c>
      <c r="M45" s="21">
        <v>9</v>
      </c>
      <c r="N45" s="21">
        <v>125</v>
      </c>
      <c r="O45" s="21">
        <v>173</v>
      </c>
      <c r="P45" s="21">
        <v>158</v>
      </c>
      <c r="Q45" s="18">
        <v>456</v>
      </c>
      <c r="R45" s="123">
        <f t="shared" si="8"/>
        <v>452</v>
      </c>
      <c r="S45" s="2" t="b">
        <f t="shared" ref="S45:S48" si="9">Q45&gt;R45</f>
        <v>1</v>
      </c>
    </row>
    <row r="46" spans="1:19" ht="12" customHeight="1" x14ac:dyDescent="0.2">
      <c r="A46" s="1">
        <v>2019</v>
      </c>
      <c r="B46" s="21">
        <v>147</v>
      </c>
      <c r="C46" s="21">
        <v>188</v>
      </c>
      <c r="D46" s="21">
        <v>199</v>
      </c>
      <c r="E46" s="21">
        <v>534</v>
      </c>
      <c r="F46" s="21">
        <v>1</v>
      </c>
      <c r="G46" s="21">
        <v>5</v>
      </c>
      <c r="H46" s="21">
        <v>12</v>
      </c>
      <c r="I46" s="21">
        <v>18</v>
      </c>
      <c r="J46" s="21">
        <v>0</v>
      </c>
      <c r="K46" s="21">
        <v>3</v>
      </c>
      <c r="L46" s="21">
        <v>9</v>
      </c>
      <c r="M46" s="21">
        <v>12</v>
      </c>
      <c r="N46" s="21">
        <v>150</v>
      </c>
      <c r="O46" s="21">
        <v>198</v>
      </c>
      <c r="P46" s="21">
        <v>223</v>
      </c>
      <c r="Q46" s="18">
        <v>571</v>
      </c>
      <c r="R46" s="123">
        <f t="shared" si="8"/>
        <v>564</v>
      </c>
      <c r="S46" s="2" t="b">
        <f t="shared" si="9"/>
        <v>1</v>
      </c>
    </row>
    <row r="47" spans="1:19" ht="12" customHeight="1" x14ac:dyDescent="0.2">
      <c r="A47" s="1">
        <v>2020</v>
      </c>
      <c r="B47" s="21">
        <v>127</v>
      </c>
      <c r="C47" s="21">
        <v>163</v>
      </c>
      <c r="D47" s="21">
        <v>160</v>
      </c>
      <c r="E47" s="21">
        <v>450</v>
      </c>
      <c r="F47" s="21">
        <v>1</v>
      </c>
      <c r="G47" s="21">
        <v>1</v>
      </c>
      <c r="H47" s="21">
        <v>6</v>
      </c>
      <c r="I47" s="21">
        <v>8</v>
      </c>
      <c r="J47" s="21">
        <v>0</v>
      </c>
      <c r="K47" s="21">
        <v>3</v>
      </c>
      <c r="L47" s="21">
        <v>6</v>
      </c>
      <c r="M47" s="21">
        <v>9</v>
      </c>
      <c r="N47" s="21">
        <v>129</v>
      </c>
      <c r="O47" s="21">
        <v>170</v>
      </c>
      <c r="P47" s="21">
        <v>174</v>
      </c>
      <c r="Q47" s="18">
        <v>473</v>
      </c>
      <c r="R47" s="123">
        <f t="shared" si="8"/>
        <v>467</v>
      </c>
      <c r="S47" s="2" t="b">
        <f t="shared" si="9"/>
        <v>1</v>
      </c>
    </row>
    <row r="48" spans="1:19" ht="12" customHeight="1" x14ac:dyDescent="0.2">
      <c r="A48" s="1">
        <v>2021</v>
      </c>
      <c r="B48" s="21">
        <v>124</v>
      </c>
      <c r="C48" s="21">
        <v>166</v>
      </c>
      <c r="D48" s="21">
        <v>168</v>
      </c>
      <c r="E48" s="21">
        <v>459</v>
      </c>
      <c r="F48" s="21">
        <v>1</v>
      </c>
      <c r="G48" s="21">
        <v>1</v>
      </c>
      <c r="H48" s="21">
        <v>8</v>
      </c>
      <c r="I48" s="21">
        <v>10</v>
      </c>
      <c r="J48" s="21">
        <v>0</v>
      </c>
      <c r="K48" s="21">
        <v>4</v>
      </c>
      <c r="L48" s="21">
        <v>7</v>
      </c>
      <c r="M48" s="21">
        <v>11</v>
      </c>
      <c r="N48" s="21">
        <v>125</v>
      </c>
      <c r="O48" s="21">
        <v>174</v>
      </c>
      <c r="P48" s="21">
        <v>186</v>
      </c>
      <c r="Q48" s="18">
        <v>486</v>
      </c>
      <c r="R48" s="123">
        <f t="shared" si="8"/>
        <v>480</v>
      </c>
      <c r="S48" s="2" t="b">
        <f t="shared" si="9"/>
        <v>1</v>
      </c>
    </row>
    <row r="49" spans="1:19" ht="12" customHeight="1" x14ac:dyDescent="0.2">
      <c r="A49" s="1">
        <v>2022</v>
      </c>
      <c r="B49" s="21">
        <v>132</v>
      </c>
      <c r="C49" s="21">
        <v>149</v>
      </c>
      <c r="D49" s="21">
        <v>161</v>
      </c>
      <c r="E49" s="21">
        <v>442</v>
      </c>
      <c r="F49" s="21">
        <v>1</v>
      </c>
      <c r="G49" s="21">
        <v>2</v>
      </c>
      <c r="H49" s="21">
        <v>7</v>
      </c>
      <c r="I49" s="21">
        <v>10</v>
      </c>
      <c r="J49" s="21">
        <v>0</v>
      </c>
      <c r="K49" s="21">
        <v>3</v>
      </c>
      <c r="L49" s="21">
        <v>2</v>
      </c>
      <c r="M49" s="21">
        <v>5</v>
      </c>
      <c r="N49" s="21">
        <v>134</v>
      </c>
      <c r="O49" s="21">
        <v>157</v>
      </c>
      <c r="P49" s="21">
        <v>173</v>
      </c>
      <c r="Q49" s="18">
        <v>464</v>
      </c>
      <c r="R49" s="123">
        <f t="shared" ref="R49:R52" si="10">E49+I49+M49</f>
        <v>457</v>
      </c>
      <c r="S49" s="2" t="b">
        <f>Q49&gt;R49</f>
        <v>1</v>
      </c>
    </row>
    <row r="50" spans="1:19" ht="12" customHeight="1" x14ac:dyDescent="0.2">
      <c r="A50" s="1">
        <v>2023</v>
      </c>
      <c r="B50" s="21" t="s">
        <v>13</v>
      </c>
      <c r="C50" s="21" t="s">
        <v>13</v>
      </c>
      <c r="D50" s="21" t="s">
        <v>13</v>
      </c>
      <c r="E50" s="21" t="s">
        <v>13</v>
      </c>
      <c r="F50" s="21" t="s">
        <v>13</v>
      </c>
      <c r="G50" s="21" t="s">
        <v>13</v>
      </c>
      <c r="H50" s="21" t="s">
        <v>13</v>
      </c>
      <c r="I50" s="21" t="s">
        <v>13</v>
      </c>
      <c r="J50" s="21" t="s">
        <v>13</v>
      </c>
      <c r="K50" s="21" t="s">
        <v>13</v>
      </c>
      <c r="L50" s="21" t="s">
        <v>13</v>
      </c>
      <c r="M50" s="21" t="s">
        <v>13</v>
      </c>
      <c r="N50" s="21" t="s">
        <v>13</v>
      </c>
      <c r="O50" s="21" t="s">
        <v>13</v>
      </c>
      <c r="P50" s="21" t="s">
        <v>13</v>
      </c>
      <c r="Q50" s="18" t="s">
        <v>13</v>
      </c>
      <c r="R50" s="123" t="e">
        <f t="shared" si="10"/>
        <v>#VALUE!</v>
      </c>
      <c r="S50" s="2" t="e">
        <f t="shared" ref="S50:S52" si="11">Q50&gt;R50</f>
        <v>#VALUE!</v>
      </c>
    </row>
    <row r="51" spans="1:19" ht="12" customHeight="1" x14ac:dyDescent="0.2">
      <c r="A51" s="1">
        <v>2024</v>
      </c>
      <c r="B51" s="21" t="s">
        <v>13</v>
      </c>
      <c r="C51" s="21" t="s">
        <v>13</v>
      </c>
      <c r="D51" s="21" t="s">
        <v>13</v>
      </c>
      <c r="E51" s="21" t="s">
        <v>13</v>
      </c>
      <c r="F51" s="21" t="s">
        <v>13</v>
      </c>
      <c r="G51" s="21" t="s">
        <v>13</v>
      </c>
      <c r="H51" s="21" t="s">
        <v>13</v>
      </c>
      <c r="I51" s="21" t="s">
        <v>13</v>
      </c>
      <c r="J51" s="21" t="s">
        <v>13</v>
      </c>
      <c r="K51" s="21" t="s">
        <v>13</v>
      </c>
      <c r="L51" s="21" t="s">
        <v>13</v>
      </c>
      <c r="M51" s="21" t="s">
        <v>13</v>
      </c>
      <c r="N51" s="21" t="s">
        <v>13</v>
      </c>
      <c r="O51" s="21" t="s">
        <v>13</v>
      </c>
      <c r="P51" s="21" t="s">
        <v>13</v>
      </c>
      <c r="Q51" s="18" t="s">
        <v>13</v>
      </c>
      <c r="R51" s="123" t="e">
        <f t="shared" si="10"/>
        <v>#VALUE!</v>
      </c>
      <c r="S51" s="2" t="e">
        <f t="shared" si="11"/>
        <v>#VALUE!</v>
      </c>
    </row>
    <row r="52" spans="1:19" ht="12" customHeight="1" x14ac:dyDescent="0.2">
      <c r="A52" s="1">
        <v>2025</v>
      </c>
      <c r="B52" s="21" t="s">
        <v>13</v>
      </c>
      <c r="C52" s="21" t="s">
        <v>13</v>
      </c>
      <c r="D52" s="21" t="s">
        <v>13</v>
      </c>
      <c r="E52" s="21" t="s">
        <v>13</v>
      </c>
      <c r="F52" s="21" t="s">
        <v>13</v>
      </c>
      <c r="G52" s="21" t="s">
        <v>13</v>
      </c>
      <c r="H52" s="21" t="s">
        <v>13</v>
      </c>
      <c r="I52" s="21" t="s">
        <v>13</v>
      </c>
      <c r="J52" s="21" t="s">
        <v>13</v>
      </c>
      <c r="K52" s="21" t="s">
        <v>13</v>
      </c>
      <c r="L52" s="21" t="s">
        <v>13</v>
      </c>
      <c r="M52" s="21" t="s">
        <v>13</v>
      </c>
      <c r="N52" s="21" t="s">
        <v>13</v>
      </c>
      <c r="O52" s="21" t="s">
        <v>13</v>
      </c>
      <c r="P52" s="21" t="s">
        <v>13</v>
      </c>
      <c r="Q52" s="18" t="s">
        <v>13</v>
      </c>
      <c r="R52" s="123" t="e">
        <f t="shared" si="10"/>
        <v>#VALUE!</v>
      </c>
      <c r="S52" s="2" t="e">
        <f t="shared" si="11"/>
        <v>#VALUE!</v>
      </c>
    </row>
    <row r="53" spans="1:19" x14ac:dyDescent="0.2">
      <c r="A53" s="368" t="s">
        <v>124</v>
      </c>
      <c r="B53" s="368"/>
      <c r="C53" s="368"/>
      <c r="D53" s="368"/>
      <c r="E53" s="368"/>
      <c r="F53" s="368"/>
      <c r="G53" s="368"/>
      <c r="H53" s="368"/>
      <c r="I53" s="368"/>
      <c r="J53" s="368"/>
      <c r="K53" s="368"/>
      <c r="L53" s="368"/>
      <c r="M53" s="368"/>
      <c r="N53" s="368"/>
      <c r="O53" s="368"/>
      <c r="P53" s="368"/>
      <c r="Q53" s="368"/>
    </row>
    <row r="54" spans="1:19" x14ac:dyDescent="0.2">
      <c r="A54" s="367" t="s">
        <v>125</v>
      </c>
      <c r="B54" s="367"/>
      <c r="C54" s="367"/>
      <c r="D54" s="367"/>
      <c r="E54" s="367"/>
      <c r="F54" s="367"/>
      <c r="G54" s="367"/>
      <c r="H54" s="367"/>
      <c r="I54" s="367"/>
      <c r="J54" s="367"/>
      <c r="K54" s="367"/>
      <c r="L54" s="367"/>
      <c r="M54" s="367"/>
      <c r="N54" s="367"/>
      <c r="O54" s="367"/>
      <c r="P54" s="367"/>
      <c r="Q54" s="367"/>
    </row>
    <row r="55" spans="1:19" x14ac:dyDescent="0.2">
      <c r="A55" s="367" t="s">
        <v>126</v>
      </c>
      <c r="B55" s="367"/>
      <c r="C55" s="367"/>
      <c r="D55" s="367"/>
      <c r="E55" s="367"/>
      <c r="F55" s="367"/>
      <c r="G55" s="367"/>
      <c r="H55" s="367"/>
      <c r="I55" s="367"/>
      <c r="J55" s="367"/>
      <c r="K55" s="367"/>
      <c r="L55" s="367"/>
      <c r="M55" s="367"/>
      <c r="N55" s="367"/>
      <c r="O55" s="367"/>
      <c r="P55" s="367"/>
      <c r="Q55" s="367"/>
    </row>
    <row r="56" spans="1:19" x14ac:dyDescent="0.2">
      <c r="A56" s="367" t="s">
        <v>208</v>
      </c>
      <c r="B56" s="367"/>
      <c r="C56" s="367"/>
      <c r="D56" s="367"/>
      <c r="E56" s="367"/>
      <c r="F56" s="367"/>
      <c r="G56" s="367"/>
      <c r="H56" s="367"/>
      <c r="I56" s="367"/>
      <c r="J56" s="367"/>
      <c r="K56" s="367"/>
      <c r="L56" s="367"/>
      <c r="M56" s="367"/>
      <c r="N56" s="367"/>
      <c r="O56" s="367"/>
      <c r="P56" s="367"/>
      <c r="Q56" s="367"/>
    </row>
    <row r="57" spans="1:19" x14ac:dyDescent="0.2">
      <c r="A57" s="367"/>
      <c r="B57" s="367"/>
      <c r="C57" s="367"/>
      <c r="D57" s="367"/>
      <c r="E57" s="367"/>
      <c r="F57" s="367"/>
      <c r="G57" s="367"/>
      <c r="H57" s="367"/>
      <c r="I57" s="367"/>
      <c r="J57" s="367"/>
      <c r="K57" s="367"/>
      <c r="L57" s="367"/>
      <c r="M57" s="367"/>
      <c r="N57" s="367"/>
      <c r="O57" s="367"/>
      <c r="P57" s="367"/>
      <c r="Q57" s="367"/>
    </row>
    <row r="63" spans="1:19" s="102" customFormat="1" x14ac:dyDescent="0.2"/>
    <row r="66" spans="1:17" x14ac:dyDescent="0.2">
      <c r="A66" s="369" t="s">
        <v>183</v>
      </c>
      <c r="B66" s="369"/>
      <c r="C66" s="369"/>
      <c r="D66" s="369"/>
      <c r="E66" s="369"/>
      <c r="F66" s="369"/>
      <c r="G66" s="369"/>
      <c r="H66" s="369"/>
      <c r="I66" s="369"/>
      <c r="J66" s="369"/>
      <c r="K66" s="369"/>
      <c r="L66" s="369"/>
      <c r="M66" s="369"/>
      <c r="N66" s="369"/>
      <c r="O66" s="369"/>
      <c r="P66" s="369"/>
      <c r="Q66" s="369"/>
    </row>
    <row r="67" spans="1:17" x14ac:dyDescent="0.2">
      <c r="A67" s="50"/>
      <c r="B67" s="326" t="s">
        <v>128</v>
      </c>
      <c r="C67" s="326"/>
      <c r="D67" s="326"/>
      <c r="E67" s="326"/>
      <c r="F67" s="326"/>
      <c r="G67" s="326"/>
      <c r="H67" s="326"/>
      <c r="I67" s="326"/>
      <c r="J67" s="326"/>
      <c r="K67" s="326"/>
      <c r="L67" s="326"/>
      <c r="M67" s="326"/>
      <c r="N67" s="326"/>
      <c r="O67" s="326"/>
      <c r="P67" s="326"/>
      <c r="Q67" s="326"/>
    </row>
    <row r="68" spans="1:17" ht="22.5" customHeight="1" x14ac:dyDescent="0.2">
      <c r="A68" s="371" t="s">
        <v>248</v>
      </c>
      <c r="B68" s="326" t="s">
        <v>115</v>
      </c>
      <c r="C68" s="326"/>
      <c r="D68" s="326"/>
      <c r="F68" s="326" t="s">
        <v>116</v>
      </c>
      <c r="G68" s="326"/>
      <c r="H68" s="326"/>
      <c r="J68" s="326" t="s">
        <v>117</v>
      </c>
      <c r="K68" s="326"/>
      <c r="L68" s="326"/>
      <c r="N68" s="370" t="s">
        <v>129</v>
      </c>
      <c r="O68" s="370"/>
      <c r="P68" s="370"/>
      <c r="Q68" s="30" t="s">
        <v>118</v>
      </c>
    </row>
    <row r="69" spans="1:17" x14ac:dyDescent="0.2">
      <c r="A69" s="354"/>
      <c r="B69" s="41" t="s">
        <v>119</v>
      </c>
      <c r="C69" s="41" t="s">
        <v>120</v>
      </c>
      <c r="D69" s="41" t="s">
        <v>80</v>
      </c>
      <c r="E69" s="41" t="s">
        <v>121</v>
      </c>
      <c r="F69" s="41" t="s">
        <v>119</v>
      </c>
      <c r="G69" s="41" t="s">
        <v>120</v>
      </c>
      <c r="H69" s="41" t="s">
        <v>80</v>
      </c>
      <c r="I69" s="41" t="s">
        <v>121</v>
      </c>
      <c r="J69" s="41" t="s">
        <v>119</v>
      </c>
      <c r="K69" s="41" t="s">
        <v>120</v>
      </c>
      <c r="L69" s="41" t="s">
        <v>80</v>
      </c>
      <c r="M69" s="41" t="s">
        <v>121</v>
      </c>
      <c r="N69" s="41" t="s">
        <v>122</v>
      </c>
      <c r="O69" s="41" t="s">
        <v>120</v>
      </c>
      <c r="P69" s="41" t="s">
        <v>123</v>
      </c>
      <c r="Q69" s="41" t="s">
        <v>130</v>
      </c>
    </row>
    <row r="70" spans="1:17" ht="4.5" customHeight="1" x14ac:dyDescent="0.2">
      <c r="A70" s="1"/>
      <c r="B70" s="18"/>
      <c r="C70" s="18"/>
      <c r="D70" s="18"/>
      <c r="E70" s="18"/>
      <c r="F70" s="18"/>
      <c r="G70" s="18"/>
      <c r="H70" s="18"/>
      <c r="I70" s="18"/>
      <c r="J70" s="18"/>
      <c r="K70" s="18"/>
      <c r="L70" s="18"/>
      <c r="M70" s="18"/>
      <c r="N70" s="18"/>
      <c r="O70" s="18"/>
      <c r="P70" s="18"/>
      <c r="Q70" s="18"/>
    </row>
    <row r="71" spans="1:17" ht="12" customHeight="1" x14ac:dyDescent="0.2">
      <c r="A71" s="1" t="s">
        <v>284</v>
      </c>
      <c r="B71" s="18">
        <f>AVERAGE(B8:B12)</f>
        <v>1209.4000000000001</v>
      </c>
      <c r="C71" s="18">
        <f t="shared" ref="C71:P71" si="12">AVERAGE(C8:C12)</f>
        <v>906</v>
      </c>
      <c r="D71" s="18">
        <f t="shared" si="12"/>
        <v>744.2</v>
      </c>
      <c r="E71" s="18">
        <f t="shared" si="12"/>
        <v>2859.6</v>
      </c>
      <c r="F71" s="21">
        <f t="shared" si="12"/>
        <v>39</v>
      </c>
      <c r="G71" s="21">
        <f t="shared" si="12"/>
        <v>79</v>
      </c>
      <c r="H71" s="21">
        <f t="shared" si="12"/>
        <v>135</v>
      </c>
      <c r="I71" s="18">
        <f t="shared" si="12"/>
        <v>253</v>
      </c>
      <c r="J71" s="193">
        <f t="shared" si="12"/>
        <v>1.6</v>
      </c>
      <c r="K71" s="193">
        <f t="shared" si="12"/>
        <v>11.4</v>
      </c>
      <c r="L71" s="193">
        <f t="shared" si="12"/>
        <v>42.6</v>
      </c>
      <c r="M71" s="18">
        <f t="shared" si="12"/>
        <v>55.6</v>
      </c>
      <c r="N71" s="18">
        <f t="shared" si="12"/>
        <v>1277.2</v>
      </c>
      <c r="O71" s="18">
        <f t="shared" si="12"/>
        <v>1024.4000000000001</v>
      </c>
      <c r="P71" s="18">
        <f t="shared" si="12"/>
        <v>939.2</v>
      </c>
      <c r="Q71" s="18">
        <f>AVERAGE(Q8:Q12)</f>
        <v>3243</v>
      </c>
    </row>
    <row r="72" spans="1:17" ht="12" customHeight="1" x14ac:dyDescent="0.2">
      <c r="A72" s="1" t="s">
        <v>15</v>
      </c>
      <c r="B72" s="18">
        <f>AVERAGE(B13:B17)</f>
        <v>828</v>
      </c>
      <c r="C72" s="18">
        <f t="shared" ref="C72:Q72" si="13">AVERAGE(C13:C17)</f>
        <v>757.2</v>
      </c>
      <c r="D72" s="18">
        <f t="shared" si="13"/>
        <v>634.79999999999995</v>
      </c>
      <c r="E72" s="18">
        <f t="shared" si="13"/>
        <v>2220</v>
      </c>
      <c r="F72" s="193">
        <f t="shared" si="13"/>
        <v>12.4</v>
      </c>
      <c r="G72" s="193">
        <f t="shared" si="13"/>
        <v>44.2</v>
      </c>
      <c r="H72" s="193">
        <f t="shared" si="13"/>
        <v>86.4</v>
      </c>
      <c r="I72" s="18">
        <f t="shared" si="13"/>
        <v>143</v>
      </c>
      <c r="J72" s="193">
        <f t="shared" si="13"/>
        <v>2</v>
      </c>
      <c r="K72" s="193">
        <f t="shared" si="13"/>
        <v>5.6</v>
      </c>
      <c r="L72" s="193">
        <f t="shared" si="13"/>
        <v>31.6</v>
      </c>
      <c r="M72" s="18">
        <f t="shared" si="13"/>
        <v>39.200000000000003</v>
      </c>
      <c r="N72" s="18">
        <f t="shared" si="13"/>
        <v>855.8</v>
      </c>
      <c r="O72" s="18">
        <f t="shared" si="13"/>
        <v>814.4</v>
      </c>
      <c r="P72" s="18">
        <f t="shared" si="13"/>
        <v>760</v>
      </c>
      <c r="Q72" s="18">
        <f t="shared" si="13"/>
        <v>2448.8000000000002</v>
      </c>
    </row>
    <row r="73" spans="1:17" ht="12" customHeight="1" x14ac:dyDescent="0.2">
      <c r="A73" s="1" t="s">
        <v>169</v>
      </c>
      <c r="B73" s="18">
        <f>AVERAGE(B18:B22)</f>
        <v>419.6</v>
      </c>
      <c r="C73" s="18">
        <f t="shared" ref="C73:Q73" si="14">AVERAGE(C18:C22)</f>
        <v>415</v>
      </c>
      <c r="D73" s="18">
        <f t="shared" si="14"/>
        <v>345.6</v>
      </c>
      <c r="E73" s="18">
        <f t="shared" si="14"/>
        <v>1180.2</v>
      </c>
      <c r="F73" s="21">
        <f t="shared" si="14"/>
        <v>3</v>
      </c>
      <c r="G73" s="193">
        <f t="shared" si="14"/>
        <v>19.2</v>
      </c>
      <c r="H73" s="193">
        <f t="shared" si="14"/>
        <v>30.2</v>
      </c>
      <c r="I73" s="18">
        <f t="shared" si="14"/>
        <v>52.4</v>
      </c>
      <c r="J73" s="193">
        <f t="shared" si="14"/>
        <v>0.4</v>
      </c>
      <c r="K73" s="193">
        <f t="shared" si="14"/>
        <v>3.2</v>
      </c>
      <c r="L73" s="193">
        <f t="shared" si="14"/>
        <v>7</v>
      </c>
      <c r="M73" s="18">
        <f t="shared" si="14"/>
        <v>10.6</v>
      </c>
      <c r="N73" s="18">
        <f t="shared" si="14"/>
        <v>424</v>
      </c>
      <c r="O73" s="18">
        <f t="shared" si="14"/>
        <v>438.2</v>
      </c>
      <c r="P73" s="18">
        <f t="shared" si="14"/>
        <v>384</v>
      </c>
      <c r="Q73" s="18">
        <f t="shared" si="14"/>
        <v>1259.4000000000001</v>
      </c>
    </row>
    <row r="74" spans="1:17" ht="12" customHeight="1" x14ac:dyDescent="0.2">
      <c r="A74" s="1" t="s">
        <v>185</v>
      </c>
      <c r="B74" s="18">
        <f>AVERAGE(B23:B27)</f>
        <v>210</v>
      </c>
      <c r="C74" s="18">
        <f t="shared" ref="C74:Q74" si="15">AVERAGE(C23:C27)</f>
        <v>264.2</v>
      </c>
      <c r="D74" s="18">
        <f t="shared" si="15"/>
        <v>251.8</v>
      </c>
      <c r="E74" s="18">
        <f t="shared" si="15"/>
        <v>726</v>
      </c>
      <c r="F74" s="193">
        <f t="shared" si="15"/>
        <v>0.8</v>
      </c>
      <c r="G74" s="193">
        <f t="shared" si="15"/>
        <v>6.6</v>
      </c>
      <c r="H74" s="193">
        <f t="shared" si="15"/>
        <v>23.2</v>
      </c>
      <c r="I74" s="18">
        <f t="shared" si="15"/>
        <v>30.6</v>
      </c>
      <c r="J74" s="193">
        <f t="shared" si="15"/>
        <v>1.2</v>
      </c>
      <c r="K74" s="193">
        <f t="shared" si="15"/>
        <v>2.2000000000000002</v>
      </c>
      <c r="L74" s="193">
        <f t="shared" si="15"/>
        <v>7.6</v>
      </c>
      <c r="M74" s="18">
        <f t="shared" si="15"/>
        <v>11</v>
      </c>
      <c r="N74" s="18">
        <f t="shared" si="15"/>
        <v>214.4</v>
      </c>
      <c r="O74" s="18">
        <f t="shared" si="15"/>
        <v>276.8</v>
      </c>
      <c r="P74" s="18">
        <f t="shared" si="15"/>
        <v>286.2</v>
      </c>
      <c r="Q74" s="18">
        <f t="shared" si="15"/>
        <v>783</v>
      </c>
    </row>
    <row r="75" spans="1:17" ht="12" customHeight="1" x14ac:dyDescent="0.2">
      <c r="A75" s="1" t="s">
        <v>209</v>
      </c>
      <c r="B75" s="18">
        <f>AVERAGE(B28:B32)</f>
        <v>143</v>
      </c>
      <c r="C75" s="18">
        <f t="shared" ref="C75:Q75" si="16">AVERAGE(C28:C32)</f>
        <v>226.8</v>
      </c>
      <c r="D75" s="18">
        <f t="shared" si="16"/>
        <v>272</v>
      </c>
      <c r="E75" s="18">
        <f t="shared" si="16"/>
        <v>641.79999999999995</v>
      </c>
      <c r="F75" s="18">
        <f t="shared" si="16"/>
        <v>0.6</v>
      </c>
      <c r="G75" s="18">
        <f t="shared" si="16"/>
        <v>2.8</v>
      </c>
      <c r="H75" s="18">
        <f t="shared" si="16"/>
        <v>24</v>
      </c>
      <c r="I75" s="18">
        <f t="shared" si="16"/>
        <v>27.4</v>
      </c>
      <c r="J75" s="18">
        <f t="shared" si="16"/>
        <v>0.6</v>
      </c>
      <c r="K75" s="18">
        <f t="shared" si="16"/>
        <v>1.4</v>
      </c>
      <c r="L75" s="18">
        <f t="shared" si="16"/>
        <v>6</v>
      </c>
      <c r="M75" s="18">
        <f t="shared" si="16"/>
        <v>8</v>
      </c>
      <c r="N75" s="18">
        <f t="shared" si="16"/>
        <v>144.80000000000001</v>
      </c>
      <c r="O75" s="18">
        <f t="shared" si="16"/>
        <v>232.4</v>
      </c>
      <c r="P75" s="18">
        <f t="shared" si="16"/>
        <v>303.2</v>
      </c>
      <c r="Q75" s="18">
        <f t="shared" si="16"/>
        <v>680.4</v>
      </c>
    </row>
    <row r="76" spans="1:17" ht="12" customHeight="1" x14ac:dyDescent="0.2">
      <c r="A76" s="1" t="s">
        <v>243</v>
      </c>
      <c r="B76" s="18">
        <f>AVERAGE(B33:B37)</f>
        <v>90</v>
      </c>
      <c r="C76" s="18">
        <f t="shared" ref="C76:Q76" si="17">AVERAGE(C33:C37)</f>
        <v>151.66666666666666</v>
      </c>
      <c r="D76" s="18">
        <f t="shared" si="17"/>
        <v>172</v>
      </c>
      <c r="E76" s="18">
        <f t="shared" si="17"/>
        <v>413.66666666666669</v>
      </c>
      <c r="F76" s="18">
        <f t="shared" si="17"/>
        <v>0.33333333333333331</v>
      </c>
      <c r="G76" s="18">
        <f t="shared" si="17"/>
        <v>1.6666666666666667</v>
      </c>
      <c r="H76" s="18">
        <f t="shared" si="17"/>
        <v>9.6666666666666661</v>
      </c>
      <c r="I76" s="18">
        <f t="shared" si="17"/>
        <v>11.666666666666666</v>
      </c>
      <c r="J76" s="18">
        <f t="shared" si="17"/>
        <v>0</v>
      </c>
      <c r="K76" s="18">
        <f t="shared" si="17"/>
        <v>0.66666666666666663</v>
      </c>
      <c r="L76" s="18">
        <f t="shared" si="17"/>
        <v>0.66666666666666663</v>
      </c>
      <c r="M76" s="18">
        <f t="shared" si="17"/>
        <v>1.3333333333333333</v>
      </c>
      <c r="N76" s="18">
        <f t="shared" si="17"/>
        <v>91.333333333333329</v>
      </c>
      <c r="O76" s="18">
        <f t="shared" si="17"/>
        <v>156</v>
      </c>
      <c r="P76" s="18">
        <f t="shared" si="17"/>
        <v>183.66666666666666</v>
      </c>
      <c r="Q76" s="18">
        <f t="shared" si="17"/>
        <v>431</v>
      </c>
    </row>
    <row r="77" spans="1:17" ht="12" customHeight="1" x14ac:dyDescent="0.2">
      <c r="A77" s="1">
        <v>2011</v>
      </c>
      <c r="B77" s="21">
        <f t="shared" ref="B77:Q77" si="18">B38</f>
        <v>110</v>
      </c>
      <c r="C77" s="21">
        <f t="shared" si="18"/>
        <v>166</v>
      </c>
      <c r="D77" s="21">
        <f t="shared" si="18"/>
        <v>169</v>
      </c>
      <c r="E77" s="21">
        <f t="shared" si="18"/>
        <v>445</v>
      </c>
      <c r="F77" s="21">
        <f t="shared" si="18"/>
        <v>0</v>
      </c>
      <c r="G77" s="21">
        <f t="shared" si="18"/>
        <v>2</v>
      </c>
      <c r="H77" s="21">
        <f t="shared" si="18"/>
        <v>9</v>
      </c>
      <c r="I77" s="21">
        <f t="shared" si="18"/>
        <v>11</v>
      </c>
      <c r="J77" s="21">
        <f t="shared" si="18"/>
        <v>1</v>
      </c>
      <c r="K77" s="21">
        <f t="shared" si="18"/>
        <v>0</v>
      </c>
      <c r="L77" s="21">
        <f t="shared" si="18"/>
        <v>2</v>
      </c>
      <c r="M77" s="21">
        <f t="shared" si="18"/>
        <v>3</v>
      </c>
      <c r="N77" s="21">
        <f t="shared" si="18"/>
        <v>113</v>
      </c>
      <c r="O77" s="21">
        <f t="shared" si="18"/>
        <v>170</v>
      </c>
      <c r="P77" s="21">
        <f t="shared" si="18"/>
        <v>181</v>
      </c>
      <c r="Q77" s="18">
        <f t="shared" si="18"/>
        <v>464</v>
      </c>
    </row>
    <row r="78" spans="1:17" ht="12" customHeight="1" x14ac:dyDescent="0.2">
      <c r="A78" s="1">
        <v>2012</v>
      </c>
      <c r="B78" s="21">
        <f t="shared" ref="B78:Q78" si="19">B39</f>
        <v>151</v>
      </c>
      <c r="C78" s="21">
        <f t="shared" si="19"/>
        <v>213</v>
      </c>
      <c r="D78" s="21">
        <f t="shared" si="19"/>
        <v>218</v>
      </c>
      <c r="E78" s="21">
        <f t="shared" si="19"/>
        <v>582</v>
      </c>
      <c r="F78" s="21">
        <f t="shared" si="19"/>
        <v>0</v>
      </c>
      <c r="G78" s="21">
        <f t="shared" si="19"/>
        <v>4</v>
      </c>
      <c r="H78" s="21">
        <f t="shared" si="19"/>
        <v>14</v>
      </c>
      <c r="I78" s="21">
        <f t="shared" si="19"/>
        <v>18</v>
      </c>
      <c r="J78" s="21">
        <f t="shared" si="19"/>
        <v>0</v>
      </c>
      <c r="K78" s="21">
        <f t="shared" si="19"/>
        <v>1</v>
      </c>
      <c r="L78" s="21">
        <f t="shared" si="19"/>
        <v>8</v>
      </c>
      <c r="M78" s="21">
        <f t="shared" si="19"/>
        <v>9</v>
      </c>
      <c r="N78" s="21">
        <f t="shared" si="19"/>
        <v>154</v>
      </c>
      <c r="O78" s="21">
        <f t="shared" si="19"/>
        <v>221</v>
      </c>
      <c r="P78" s="21">
        <f t="shared" si="19"/>
        <v>241</v>
      </c>
      <c r="Q78" s="18">
        <f t="shared" si="19"/>
        <v>616</v>
      </c>
    </row>
    <row r="79" spans="1:17" ht="12" customHeight="1" x14ac:dyDescent="0.2">
      <c r="A79" s="1">
        <v>2013</v>
      </c>
      <c r="B79" s="21">
        <f t="shared" ref="B79:Q79" si="20">B40</f>
        <v>158</v>
      </c>
      <c r="C79" s="21">
        <f t="shared" si="20"/>
        <v>233</v>
      </c>
      <c r="D79" s="21">
        <f t="shared" si="20"/>
        <v>243</v>
      </c>
      <c r="E79" s="21">
        <f t="shared" si="20"/>
        <v>634</v>
      </c>
      <c r="F79" s="21">
        <f t="shared" si="20"/>
        <v>1</v>
      </c>
      <c r="G79" s="21">
        <f t="shared" si="20"/>
        <v>3</v>
      </c>
      <c r="H79" s="21">
        <f t="shared" si="20"/>
        <v>16</v>
      </c>
      <c r="I79" s="21">
        <f t="shared" si="20"/>
        <v>20</v>
      </c>
      <c r="J79" s="21">
        <f t="shared" si="20"/>
        <v>1</v>
      </c>
      <c r="K79" s="21">
        <f t="shared" si="20"/>
        <v>1</v>
      </c>
      <c r="L79" s="21">
        <f t="shared" si="20"/>
        <v>9</v>
      </c>
      <c r="M79" s="21">
        <f t="shared" si="20"/>
        <v>11</v>
      </c>
      <c r="N79" s="21">
        <f t="shared" si="20"/>
        <v>162</v>
      </c>
      <c r="O79" s="21">
        <f t="shared" si="20"/>
        <v>241</v>
      </c>
      <c r="P79" s="21">
        <f t="shared" si="20"/>
        <v>268</v>
      </c>
      <c r="Q79" s="18">
        <f t="shared" si="20"/>
        <v>671</v>
      </c>
    </row>
    <row r="80" spans="1:17" ht="12" customHeight="1" x14ac:dyDescent="0.2">
      <c r="A80" s="1">
        <v>2014</v>
      </c>
      <c r="B80" s="21">
        <f t="shared" ref="B80:Q80" si="21">B41</f>
        <v>151</v>
      </c>
      <c r="C80" s="21">
        <f t="shared" si="21"/>
        <v>237</v>
      </c>
      <c r="D80" s="21">
        <f t="shared" si="21"/>
        <v>235</v>
      </c>
      <c r="E80" s="21">
        <f t="shared" si="21"/>
        <v>623</v>
      </c>
      <c r="F80" s="21">
        <f t="shared" si="21"/>
        <v>1</v>
      </c>
      <c r="G80" s="21">
        <f t="shared" si="21"/>
        <v>3</v>
      </c>
      <c r="H80" s="21">
        <f t="shared" si="21"/>
        <v>9</v>
      </c>
      <c r="I80" s="21">
        <f t="shared" si="21"/>
        <v>13</v>
      </c>
      <c r="J80" s="21">
        <f t="shared" si="21"/>
        <v>1</v>
      </c>
      <c r="K80" s="21">
        <f t="shared" si="21"/>
        <v>1</v>
      </c>
      <c r="L80" s="21">
        <f t="shared" si="21"/>
        <v>6</v>
      </c>
      <c r="M80" s="21">
        <f t="shared" si="21"/>
        <v>8</v>
      </c>
      <c r="N80" s="21">
        <f t="shared" si="21"/>
        <v>156</v>
      </c>
      <c r="O80" s="21">
        <f t="shared" si="21"/>
        <v>245</v>
      </c>
      <c r="P80" s="21">
        <f t="shared" si="21"/>
        <v>252</v>
      </c>
      <c r="Q80" s="18">
        <f t="shared" si="21"/>
        <v>653</v>
      </c>
    </row>
    <row r="81" spans="1:17" ht="12" customHeight="1" x14ac:dyDescent="0.2">
      <c r="A81" s="1">
        <v>2015</v>
      </c>
      <c r="B81" s="21">
        <f t="shared" ref="B81:Q81" si="22">B42</f>
        <v>149</v>
      </c>
      <c r="C81" s="21">
        <f t="shared" si="22"/>
        <v>209</v>
      </c>
      <c r="D81" s="21">
        <f t="shared" si="22"/>
        <v>188</v>
      </c>
      <c r="E81" s="21">
        <f t="shared" si="22"/>
        <v>546</v>
      </c>
      <c r="F81" s="21">
        <f t="shared" si="22"/>
        <v>2</v>
      </c>
      <c r="G81" s="21">
        <f t="shared" si="22"/>
        <v>4</v>
      </c>
      <c r="H81" s="21">
        <f t="shared" si="22"/>
        <v>13</v>
      </c>
      <c r="I81" s="21">
        <f t="shared" si="22"/>
        <v>19</v>
      </c>
      <c r="J81" s="21">
        <f t="shared" si="22"/>
        <v>1</v>
      </c>
      <c r="K81" s="21">
        <f t="shared" si="22"/>
        <v>1</v>
      </c>
      <c r="L81" s="21">
        <f t="shared" si="22"/>
        <v>8</v>
      </c>
      <c r="M81" s="21">
        <f t="shared" si="22"/>
        <v>10</v>
      </c>
      <c r="N81" s="21">
        <f t="shared" si="22"/>
        <v>154</v>
      </c>
      <c r="O81" s="21">
        <f t="shared" si="22"/>
        <v>221</v>
      </c>
      <c r="P81" s="21">
        <f t="shared" si="22"/>
        <v>212</v>
      </c>
      <c r="Q81" s="18">
        <f t="shared" si="22"/>
        <v>587</v>
      </c>
    </row>
    <row r="82" spans="1:17" ht="12" customHeight="1" x14ac:dyDescent="0.2">
      <c r="A82" s="1">
        <v>2016</v>
      </c>
      <c r="B82" s="21">
        <f t="shared" ref="B82:Q82" si="23">B43</f>
        <v>114</v>
      </c>
      <c r="C82" s="21">
        <f t="shared" si="23"/>
        <v>173</v>
      </c>
      <c r="D82" s="21">
        <f t="shared" si="23"/>
        <v>132</v>
      </c>
      <c r="E82" s="21">
        <f t="shared" si="23"/>
        <v>419</v>
      </c>
      <c r="F82" s="21">
        <f t="shared" si="23"/>
        <v>0</v>
      </c>
      <c r="G82" s="21">
        <f t="shared" si="23"/>
        <v>2</v>
      </c>
      <c r="H82" s="21">
        <f t="shared" si="23"/>
        <v>2</v>
      </c>
      <c r="I82" s="21">
        <f t="shared" si="23"/>
        <v>4</v>
      </c>
      <c r="J82" s="21">
        <f t="shared" si="23"/>
        <v>1</v>
      </c>
      <c r="K82" s="21">
        <f t="shared" si="23"/>
        <v>1</v>
      </c>
      <c r="L82" s="21">
        <f t="shared" si="23"/>
        <v>7</v>
      </c>
      <c r="M82" s="21">
        <f t="shared" si="23"/>
        <v>9</v>
      </c>
      <c r="N82" s="21">
        <f t="shared" si="23"/>
        <v>116</v>
      </c>
      <c r="O82" s="21">
        <f t="shared" si="23"/>
        <v>180</v>
      </c>
      <c r="P82" s="21">
        <f t="shared" si="23"/>
        <v>142</v>
      </c>
      <c r="Q82" s="18">
        <f t="shared" si="23"/>
        <v>438</v>
      </c>
    </row>
    <row r="83" spans="1:17" ht="12" customHeight="1" x14ac:dyDescent="0.2">
      <c r="A83" s="1">
        <v>2017</v>
      </c>
      <c r="B83" s="21">
        <f t="shared" ref="B83:Q83" si="24">B44</f>
        <v>124</v>
      </c>
      <c r="C83" s="21">
        <f t="shared" si="24"/>
        <v>152</v>
      </c>
      <c r="D83" s="21">
        <f t="shared" si="24"/>
        <v>106</v>
      </c>
      <c r="E83" s="21">
        <f t="shared" si="24"/>
        <v>382</v>
      </c>
      <c r="F83" s="21">
        <f t="shared" si="24"/>
        <v>1</v>
      </c>
      <c r="G83" s="21">
        <f t="shared" si="24"/>
        <v>1</v>
      </c>
      <c r="H83" s="21">
        <f t="shared" si="24"/>
        <v>3</v>
      </c>
      <c r="I83" s="21">
        <f t="shared" si="24"/>
        <v>5</v>
      </c>
      <c r="J83" s="21">
        <f t="shared" si="24"/>
        <v>1</v>
      </c>
      <c r="K83" s="21">
        <f t="shared" si="24"/>
        <v>1</v>
      </c>
      <c r="L83" s="21">
        <f t="shared" si="24"/>
        <v>5</v>
      </c>
      <c r="M83" s="21">
        <f t="shared" si="24"/>
        <v>7</v>
      </c>
      <c r="N83" s="21">
        <f t="shared" si="24"/>
        <v>126</v>
      </c>
      <c r="O83" s="21">
        <f t="shared" si="24"/>
        <v>158</v>
      </c>
      <c r="P83" s="21">
        <f t="shared" si="24"/>
        <v>116</v>
      </c>
      <c r="Q83" s="18">
        <f t="shared" si="24"/>
        <v>400</v>
      </c>
    </row>
    <row r="84" spans="1:17" ht="12" customHeight="1" x14ac:dyDescent="0.2">
      <c r="A84" s="1">
        <v>2018</v>
      </c>
      <c r="B84" s="21">
        <f t="shared" ref="B84:Q84" si="25">B45</f>
        <v>124</v>
      </c>
      <c r="C84" s="21">
        <f t="shared" si="25"/>
        <v>164</v>
      </c>
      <c r="D84" s="21">
        <f t="shared" si="25"/>
        <v>145</v>
      </c>
      <c r="E84" s="21">
        <f t="shared" si="25"/>
        <v>433</v>
      </c>
      <c r="F84" s="21">
        <f t="shared" si="25"/>
        <v>0</v>
      </c>
      <c r="G84" s="21">
        <f t="shared" si="25"/>
        <v>5</v>
      </c>
      <c r="H84" s="21">
        <f t="shared" si="25"/>
        <v>5</v>
      </c>
      <c r="I84" s="21">
        <f t="shared" si="25"/>
        <v>10</v>
      </c>
      <c r="J84" s="21">
        <f t="shared" si="25"/>
        <v>0</v>
      </c>
      <c r="K84" s="21">
        <f t="shared" si="25"/>
        <v>1</v>
      </c>
      <c r="L84" s="21">
        <f t="shared" si="25"/>
        <v>8</v>
      </c>
      <c r="M84" s="21">
        <f t="shared" si="25"/>
        <v>9</v>
      </c>
      <c r="N84" s="21">
        <f t="shared" si="25"/>
        <v>125</v>
      </c>
      <c r="O84" s="21">
        <f t="shared" si="25"/>
        <v>173</v>
      </c>
      <c r="P84" s="21">
        <f t="shared" si="25"/>
        <v>158</v>
      </c>
      <c r="Q84" s="18">
        <f t="shared" si="25"/>
        <v>456</v>
      </c>
    </row>
    <row r="85" spans="1:17" ht="12" customHeight="1" x14ac:dyDescent="0.2">
      <c r="A85" s="1">
        <v>2019</v>
      </c>
      <c r="B85" s="21">
        <f t="shared" ref="B85:Q85" si="26">B46</f>
        <v>147</v>
      </c>
      <c r="C85" s="21">
        <f t="shared" si="26"/>
        <v>188</v>
      </c>
      <c r="D85" s="21">
        <f t="shared" si="26"/>
        <v>199</v>
      </c>
      <c r="E85" s="21">
        <f t="shared" si="26"/>
        <v>534</v>
      </c>
      <c r="F85" s="21">
        <f t="shared" si="26"/>
        <v>1</v>
      </c>
      <c r="G85" s="21">
        <f t="shared" si="26"/>
        <v>5</v>
      </c>
      <c r="H85" s="21">
        <f t="shared" si="26"/>
        <v>12</v>
      </c>
      <c r="I85" s="21">
        <f t="shared" si="26"/>
        <v>18</v>
      </c>
      <c r="J85" s="21">
        <f t="shared" si="26"/>
        <v>0</v>
      </c>
      <c r="K85" s="21">
        <f t="shared" si="26"/>
        <v>3</v>
      </c>
      <c r="L85" s="21">
        <f t="shared" si="26"/>
        <v>9</v>
      </c>
      <c r="M85" s="21">
        <f t="shared" si="26"/>
        <v>12</v>
      </c>
      <c r="N85" s="21">
        <f t="shared" si="26"/>
        <v>150</v>
      </c>
      <c r="O85" s="21">
        <f t="shared" si="26"/>
        <v>198</v>
      </c>
      <c r="P85" s="21">
        <f t="shared" si="26"/>
        <v>223</v>
      </c>
      <c r="Q85" s="18">
        <f t="shared" si="26"/>
        <v>571</v>
      </c>
    </row>
    <row r="86" spans="1:17" ht="12" customHeight="1" x14ac:dyDescent="0.2">
      <c r="A86" s="1">
        <v>2020</v>
      </c>
      <c r="B86" s="21">
        <f t="shared" ref="B86:Q86" si="27">B47</f>
        <v>127</v>
      </c>
      <c r="C86" s="21">
        <f t="shared" si="27"/>
        <v>163</v>
      </c>
      <c r="D86" s="21">
        <f t="shared" si="27"/>
        <v>160</v>
      </c>
      <c r="E86" s="21">
        <f t="shared" si="27"/>
        <v>450</v>
      </c>
      <c r="F86" s="21">
        <f t="shared" si="27"/>
        <v>1</v>
      </c>
      <c r="G86" s="21">
        <f t="shared" si="27"/>
        <v>1</v>
      </c>
      <c r="H86" s="21">
        <f t="shared" si="27"/>
        <v>6</v>
      </c>
      <c r="I86" s="21">
        <f t="shared" si="27"/>
        <v>8</v>
      </c>
      <c r="J86" s="21">
        <f t="shared" si="27"/>
        <v>0</v>
      </c>
      <c r="K86" s="21">
        <f t="shared" si="27"/>
        <v>3</v>
      </c>
      <c r="L86" s="21">
        <f t="shared" si="27"/>
        <v>6</v>
      </c>
      <c r="M86" s="21">
        <f t="shared" si="27"/>
        <v>9</v>
      </c>
      <c r="N86" s="21">
        <f t="shared" si="27"/>
        <v>129</v>
      </c>
      <c r="O86" s="21">
        <f t="shared" si="27"/>
        <v>170</v>
      </c>
      <c r="P86" s="21">
        <f t="shared" si="27"/>
        <v>174</v>
      </c>
      <c r="Q86" s="18">
        <f t="shared" si="27"/>
        <v>473</v>
      </c>
    </row>
    <row r="87" spans="1:17" ht="12" customHeight="1" x14ac:dyDescent="0.2">
      <c r="A87" s="1">
        <v>2021</v>
      </c>
      <c r="B87" s="21">
        <f t="shared" ref="B87:Q87" si="28">B48</f>
        <v>124</v>
      </c>
      <c r="C87" s="21">
        <f t="shared" si="28"/>
        <v>166</v>
      </c>
      <c r="D87" s="21">
        <f t="shared" si="28"/>
        <v>168</v>
      </c>
      <c r="E87" s="21">
        <f t="shared" si="28"/>
        <v>459</v>
      </c>
      <c r="F87" s="21">
        <f t="shared" si="28"/>
        <v>1</v>
      </c>
      <c r="G87" s="21">
        <f t="shared" si="28"/>
        <v>1</v>
      </c>
      <c r="H87" s="21">
        <f t="shared" si="28"/>
        <v>8</v>
      </c>
      <c r="I87" s="21">
        <f t="shared" si="28"/>
        <v>10</v>
      </c>
      <c r="J87" s="21">
        <f t="shared" si="28"/>
        <v>0</v>
      </c>
      <c r="K87" s="21">
        <f t="shared" si="28"/>
        <v>4</v>
      </c>
      <c r="L87" s="21">
        <f t="shared" si="28"/>
        <v>7</v>
      </c>
      <c r="M87" s="21">
        <f t="shared" si="28"/>
        <v>11</v>
      </c>
      <c r="N87" s="21">
        <f t="shared" si="28"/>
        <v>125</v>
      </c>
      <c r="O87" s="21">
        <f t="shared" si="28"/>
        <v>174</v>
      </c>
      <c r="P87" s="21">
        <f t="shared" si="28"/>
        <v>186</v>
      </c>
      <c r="Q87" s="18">
        <f t="shared" si="28"/>
        <v>486</v>
      </c>
    </row>
    <row r="88" spans="1:17" ht="12" customHeight="1" x14ac:dyDescent="0.2">
      <c r="A88" s="1">
        <v>2022</v>
      </c>
      <c r="B88" s="21">
        <f t="shared" ref="B88:Q88" si="29">B49</f>
        <v>132</v>
      </c>
      <c r="C88" s="21">
        <f t="shared" si="29"/>
        <v>149</v>
      </c>
      <c r="D88" s="21">
        <f t="shared" si="29"/>
        <v>161</v>
      </c>
      <c r="E88" s="21">
        <f t="shared" si="29"/>
        <v>442</v>
      </c>
      <c r="F88" s="21">
        <f t="shared" si="29"/>
        <v>1</v>
      </c>
      <c r="G88" s="21">
        <f t="shared" si="29"/>
        <v>2</v>
      </c>
      <c r="H88" s="21">
        <f t="shared" si="29"/>
        <v>7</v>
      </c>
      <c r="I88" s="21">
        <f t="shared" si="29"/>
        <v>10</v>
      </c>
      <c r="J88" s="21">
        <f t="shared" si="29"/>
        <v>0</v>
      </c>
      <c r="K88" s="21">
        <f t="shared" si="29"/>
        <v>3</v>
      </c>
      <c r="L88" s="21">
        <f t="shared" si="29"/>
        <v>2</v>
      </c>
      <c r="M88" s="21">
        <f t="shared" si="29"/>
        <v>5</v>
      </c>
      <c r="N88" s="21">
        <f t="shared" si="29"/>
        <v>134</v>
      </c>
      <c r="O88" s="21">
        <f t="shared" si="29"/>
        <v>157</v>
      </c>
      <c r="P88" s="21">
        <f t="shared" si="29"/>
        <v>173</v>
      </c>
      <c r="Q88" s="18">
        <f t="shared" si="29"/>
        <v>464</v>
      </c>
    </row>
    <row r="89" spans="1:17" ht="12" customHeight="1" x14ac:dyDescent="0.2">
      <c r="A89" s="1">
        <v>2023</v>
      </c>
      <c r="B89" s="21" t="str">
        <f t="shared" ref="B89:Q89" si="30">B50</f>
        <v>-</v>
      </c>
      <c r="C89" s="21" t="str">
        <f t="shared" si="30"/>
        <v>-</v>
      </c>
      <c r="D89" s="21" t="str">
        <f t="shared" si="30"/>
        <v>-</v>
      </c>
      <c r="E89" s="21" t="str">
        <f t="shared" si="30"/>
        <v>-</v>
      </c>
      <c r="F89" s="21" t="str">
        <f t="shared" si="30"/>
        <v>-</v>
      </c>
      <c r="G89" s="21" t="str">
        <f t="shared" si="30"/>
        <v>-</v>
      </c>
      <c r="H89" s="21" t="str">
        <f t="shared" si="30"/>
        <v>-</v>
      </c>
      <c r="I89" s="21" t="str">
        <f t="shared" si="30"/>
        <v>-</v>
      </c>
      <c r="J89" s="21" t="str">
        <f t="shared" si="30"/>
        <v>-</v>
      </c>
      <c r="K89" s="21" t="str">
        <f t="shared" si="30"/>
        <v>-</v>
      </c>
      <c r="L89" s="21" t="str">
        <f t="shared" si="30"/>
        <v>-</v>
      </c>
      <c r="M89" s="21" t="str">
        <f t="shared" si="30"/>
        <v>-</v>
      </c>
      <c r="N89" s="21" t="str">
        <f t="shared" si="30"/>
        <v>-</v>
      </c>
      <c r="O89" s="21" t="str">
        <f t="shared" si="30"/>
        <v>-</v>
      </c>
      <c r="P89" s="21" t="str">
        <f t="shared" si="30"/>
        <v>-</v>
      </c>
      <c r="Q89" s="18" t="str">
        <f t="shared" si="30"/>
        <v>-</v>
      </c>
    </row>
    <row r="90" spans="1:17" ht="12" customHeight="1" x14ac:dyDescent="0.2">
      <c r="A90" s="1">
        <v>2024</v>
      </c>
      <c r="B90" s="21" t="str">
        <f t="shared" ref="B90:Q91" si="31">B51</f>
        <v>-</v>
      </c>
      <c r="C90" s="21" t="str">
        <f t="shared" si="31"/>
        <v>-</v>
      </c>
      <c r="D90" s="21" t="str">
        <f t="shared" si="31"/>
        <v>-</v>
      </c>
      <c r="E90" s="21" t="str">
        <f t="shared" si="31"/>
        <v>-</v>
      </c>
      <c r="F90" s="21" t="str">
        <f t="shared" si="31"/>
        <v>-</v>
      </c>
      <c r="G90" s="21" t="str">
        <f t="shared" si="31"/>
        <v>-</v>
      </c>
      <c r="H90" s="21" t="str">
        <f t="shared" si="31"/>
        <v>-</v>
      </c>
      <c r="I90" s="21" t="str">
        <f t="shared" si="31"/>
        <v>-</v>
      </c>
      <c r="J90" s="21" t="str">
        <f t="shared" si="31"/>
        <v>-</v>
      </c>
      <c r="K90" s="21" t="str">
        <f t="shared" si="31"/>
        <v>-</v>
      </c>
      <c r="L90" s="21" t="str">
        <f t="shared" si="31"/>
        <v>-</v>
      </c>
      <c r="M90" s="21" t="str">
        <f t="shared" si="31"/>
        <v>-</v>
      </c>
      <c r="N90" s="21" t="str">
        <f t="shared" si="31"/>
        <v>-</v>
      </c>
      <c r="O90" s="21" t="str">
        <f t="shared" si="31"/>
        <v>-</v>
      </c>
      <c r="P90" s="21" t="str">
        <f t="shared" si="31"/>
        <v>-</v>
      </c>
      <c r="Q90" s="18" t="str">
        <f t="shared" si="31"/>
        <v>-</v>
      </c>
    </row>
    <row r="91" spans="1:17" ht="12" customHeight="1" x14ac:dyDescent="0.2">
      <c r="A91" s="77">
        <v>2025</v>
      </c>
      <c r="B91" s="194" t="str">
        <f t="shared" si="31"/>
        <v>-</v>
      </c>
      <c r="C91" s="194" t="str">
        <f t="shared" si="31"/>
        <v>-</v>
      </c>
      <c r="D91" s="194" t="str">
        <f t="shared" si="31"/>
        <v>-</v>
      </c>
      <c r="E91" s="194" t="str">
        <f t="shared" si="31"/>
        <v>-</v>
      </c>
      <c r="F91" s="194" t="str">
        <f t="shared" si="31"/>
        <v>-</v>
      </c>
      <c r="G91" s="194" t="str">
        <f t="shared" si="31"/>
        <v>-</v>
      </c>
      <c r="H91" s="194" t="str">
        <f t="shared" si="31"/>
        <v>-</v>
      </c>
      <c r="I91" s="194" t="str">
        <f t="shared" si="31"/>
        <v>-</v>
      </c>
      <c r="J91" s="194" t="str">
        <f t="shared" si="31"/>
        <v>-</v>
      </c>
      <c r="K91" s="194" t="str">
        <f t="shared" si="31"/>
        <v>-</v>
      </c>
      <c r="L91" s="194" t="str">
        <f t="shared" si="31"/>
        <v>-</v>
      </c>
      <c r="M91" s="194" t="str">
        <f t="shared" si="31"/>
        <v>-</v>
      </c>
      <c r="N91" s="194" t="str">
        <f t="shared" si="31"/>
        <v>-</v>
      </c>
      <c r="O91" s="194" t="str">
        <f t="shared" si="31"/>
        <v>-</v>
      </c>
      <c r="P91" s="194" t="str">
        <f t="shared" si="31"/>
        <v>-</v>
      </c>
      <c r="Q91" s="20" t="str">
        <f t="shared" si="31"/>
        <v>-</v>
      </c>
    </row>
    <row r="92" spans="1:17" x14ac:dyDescent="0.2">
      <c r="A92" s="2" t="str">
        <f>A53</f>
        <v>a/  "Home state" refers to the declared state of residence of vessel skipper, who, in most cases, is also the vessel owner.</v>
      </c>
    </row>
    <row r="93" spans="1:17" x14ac:dyDescent="0.2">
      <c r="A93" s="2" t="str">
        <f>A54</f>
        <v>b/  Includes vessels with home states other than California, Oregon, and Washington.</v>
      </c>
    </row>
    <row r="94" spans="1:17" x14ac:dyDescent="0.2">
      <c r="A94" s="2" t="str">
        <f>A55</f>
        <v>c/  Includes vessels of unknown lengths.</v>
      </c>
    </row>
    <row r="95" spans="1:17" x14ac:dyDescent="0.2">
      <c r="A95" s="2" t="str">
        <f>A56</f>
        <v>d/  Length category for 1982 is ≥36.</v>
      </c>
    </row>
  </sheetData>
  <customSheetViews>
    <customSheetView guid="{73A60780-7FCE-4E68-9B90-6C8938057D19}" showPageBreaks="1" showGridLines="0" printArea="1" topLeftCell="A40">
      <selection activeCell="N71" sqref="N71:P71"/>
      <pageMargins left="1" right="1" top="1" bottom="1" header="0.5" footer="0.5"/>
      <printOptions horizontalCentered="1"/>
      <pageSetup orientation="landscape" r:id="rId1"/>
      <headerFooter alignWithMargins="0"/>
    </customSheetView>
    <customSheetView guid="{5E2D4B7B-9524-460E-835A-89EFB26E35D2}" showPageBreaks="1" showGridLines="0" printArea="1" showRuler="0" topLeftCell="A4">
      <selection sqref="A1:Q1"/>
      <pageMargins left="1" right="1" top="1" bottom="1" header="0.5" footer="0.5"/>
      <printOptions horizontalCentered="1"/>
      <pageSetup orientation="landscape" r:id="rId2"/>
      <headerFooter alignWithMargins="0"/>
    </customSheetView>
    <customSheetView guid="{9D1FFA88-73F7-42F2-A3C5-A9D88FF9DD10}" showGridLines="0" showRuler="0" topLeftCell="A4">
      <selection sqref="A1:Q1"/>
      <pageMargins left="1" right="1" top="1" bottom="1" header="0.5" footer="0.5"/>
      <printOptions horizontalCentered="1"/>
      <pageSetup orientation="landscape" r:id="rId3"/>
      <headerFooter alignWithMargins="0"/>
    </customSheetView>
    <customSheetView guid="{F50AFA42-8ACD-49F6-97A0-3A0EB6FE30A6}" showPageBreaks="1" showGridLines="0" printArea="1" showRuler="0">
      <selection sqref="A1:Q1"/>
      <pageMargins left="1" right="1" top="1" bottom="1" header="0.5" footer="0.5"/>
      <printOptions horizontalCentered="1"/>
      <pageSetup orientation="landscape" r:id="rId4"/>
      <headerFooter alignWithMargins="0"/>
    </customSheetView>
    <customSheetView guid="{22ADF58D-C99D-4735-AC3B-798FE2CAC042}" showGridLines="0" showRuler="0">
      <selection sqref="A1:Q1"/>
      <pageMargins left="1" right="1" top="1" bottom="1" header="0.5" footer="0.5"/>
      <printOptions horizontalCentered="1"/>
      <pageSetup orientation="landscape" r:id="rId5"/>
      <headerFooter alignWithMargins="0"/>
    </customSheetView>
    <customSheetView guid="{75D8622E-4723-408B-B249-2805B46C2441}" showPageBreaks="1" printArea="1" showRuler="0">
      <selection activeCell="D17" sqref="D17"/>
      <pageMargins left="1" right="1" top="1" bottom="1" header="0.5" footer="0.5"/>
      <printOptions horizontalCentered="1"/>
      <pageSetup orientation="landscape" r:id="rId6"/>
      <headerFooter alignWithMargins="0"/>
    </customSheetView>
    <customSheetView guid="{0C6D0C04-69DE-4E3A-B1D1-0E8E605DB47E}" showPageBreaks="1" showGridLines="0" printArea="1" showRuler="0">
      <selection activeCell="E25" sqref="E25"/>
      <pageMargins left="1" right="1" top="1" bottom="1" header="0.5" footer="0.5"/>
      <printOptions horizontalCentered="1"/>
      <pageSetup orientation="landscape" r:id="rId7"/>
      <headerFooter alignWithMargins="0"/>
    </customSheetView>
    <customSheetView guid="{CF9DD503-15ED-4D19-946E-2BE043323E96}" showPageBreaks="1" showGridLines="0" printArea="1" showRuler="0">
      <selection activeCell="Q29" sqref="Q29"/>
      <pageMargins left="1" right="1" top="1" bottom="1" header="0.5" footer="0.5"/>
      <printOptions horizontalCentered="1"/>
      <pageSetup orientation="landscape" r:id="rId8"/>
      <headerFooter alignWithMargins="0"/>
    </customSheetView>
    <customSheetView guid="{2E1B4E85-9EBA-4DCB-A22C-856EEAA13F50}" showPageBreaks="1" showGridLines="0" topLeftCell="A8">
      <selection sqref="A1:Q1"/>
      <pageMargins left="1" right="1" top="1" bottom="1" header="0.5" footer="0.5"/>
      <printOptions horizontalCentered="1"/>
      <pageSetup orientation="landscape" r:id="rId9"/>
      <headerFooter alignWithMargins="0"/>
    </customSheetView>
    <customSheetView guid="{D32493C0-863F-42DB-AB8C-F54D6DB98418}" showGridLines="0" topLeftCell="A40">
      <selection activeCell="N71" sqref="N71:P71"/>
      <pageMargins left="1" right="1" top="1" bottom="1" header="0.5" footer="0.5"/>
      <printOptions horizontalCentered="1"/>
      <pageSetup orientation="landscape" r:id="rId10"/>
      <headerFooter alignWithMargins="0"/>
    </customSheetView>
    <customSheetView guid="{2AFCF646-680B-40F3-9BDE-1EBC1A80D456}" showGridLines="0" topLeftCell="A54">
      <selection activeCell="A56" sqref="A56:Q84"/>
      <pageMargins left="1" right="1" top="1" bottom="1" header="0.5" footer="0.5"/>
      <printOptions horizontalCentered="1"/>
      <pageSetup orientation="landscape" r:id="rId11"/>
      <headerFooter alignWithMargins="0"/>
    </customSheetView>
  </customSheetViews>
  <mergeCells count="18">
    <mergeCell ref="A66:Q66"/>
    <mergeCell ref="B67:Q67"/>
    <mergeCell ref="B68:D68"/>
    <mergeCell ref="F68:H68"/>
    <mergeCell ref="J68:L68"/>
    <mergeCell ref="N68:P68"/>
    <mergeCell ref="A68:A69"/>
    <mergeCell ref="A1:Q1"/>
    <mergeCell ref="B3:D3"/>
    <mergeCell ref="F3:H3"/>
    <mergeCell ref="J3:L3"/>
    <mergeCell ref="N3:P3"/>
    <mergeCell ref="B2:Q2"/>
    <mergeCell ref="A57:Q57"/>
    <mergeCell ref="A53:Q53"/>
    <mergeCell ref="A54:Q54"/>
    <mergeCell ref="A55:Q55"/>
    <mergeCell ref="A56:Q56"/>
  </mergeCells>
  <phoneticPr fontId="2" type="noConversion"/>
  <printOptions horizontalCentered="1"/>
  <pageMargins left="1" right="1" top="1" bottom="1" header="0.5" footer="0.5"/>
  <pageSetup orientation="landscape" r:id="rId1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G89"/>
  <sheetViews>
    <sheetView showGridLines="0" topLeftCell="A56" zoomScale="130" zoomScaleNormal="130" zoomScaleSheetLayoutView="100" workbookViewId="0">
      <selection activeCell="N59" sqref="N59"/>
    </sheetView>
  </sheetViews>
  <sheetFormatPr defaultColWidth="9.28515625" defaultRowHeight="11.25" x14ac:dyDescent="0.2"/>
  <cols>
    <col min="1" max="1" width="8.7109375" style="1" customWidth="1"/>
    <col min="2" max="5" width="18.7109375" style="2" customWidth="1"/>
    <col min="6" max="16384" width="9.28515625" style="2"/>
  </cols>
  <sheetData>
    <row r="1" spans="1:5" ht="12" customHeight="1" x14ac:dyDescent="0.2">
      <c r="A1" s="373" t="s">
        <v>174</v>
      </c>
      <c r="B1" s="374"/>
      <c r="C1" s="374"/>
      <c r="D1" s="374"/>
      <c r="E1" s="374"/>
    </row>
    <row r="2" spans="1:5" ht="24.75" customHeight="1" x14ac:dyDescent="0.2">
      <c r="A2" s="45" t="s">
        <v>248</v>
      </c>
      <c r="B2" s="22" t="s">
        <v>105</v>
      </c>
      <c r="C2" s="22" t="s">
        <v>104</v>
      </c>
      <c r="D2" s="22" t="s">
        <v>106</v>
      </c>
      <c r="E2" s="22" t="s">
        <v>127</v>
      </c>
    </row>
    <row r="3" spans="1:5" x14ac:dyDescent="0.2">
      <c r="A3" s="1">
        <v>1977</v>
      </c>
      <c r="B3" s="75">
        <v>0.83799999999999997</v>
      </c>
      <c r="C3" s="75">
        <v>6.9000000000000006E-2</v>
      </c>
      <c r="D3" s="75">
        <v>8.6999999999999994E-2</v>
      </c>
      <c r="E3" s="75">
        <v>6.0000000000000001E-3</v>
      </c>
    </row>
    <row r="4" spans="1:5" x14ac:dyDescent="0.2">
      <c r="A4" s="1">
        <v>1978</v>
      </c>
      <c r="B4" s="75">
        <v>0.83599999999999997</v>
      </c>
      <c r="C4" s="75">
        <v>5.9000000000000004E-2</v>
      </c>
      <c r="D4" s="75">
        <v>0.1</v>
      </c>
      <c r="E4" s="75">
        <v>5.0000000000000001E-3</v>
      </c>
    </row>
    <row r="5" spans="1:5" x14ac:dyDescent="0.2">
      <c r="A5" s="1">
        <v>1979</v>
      </c>
      <c r="B5" s="75">
        <v>0.82499999999999996</v>
      </c>
      <c r="C5" s="75">
        <v>6.5000000000000002E-2</v>
      </c>
      <c r="D5" s="75">
        <v>0.10300000000000001</v>
      </c>
      <c r="E5" s="75">
        <v>6.9999999999999993E-3</v>
      </c>
    </row>
    <row r="6" spans="1:5" x14ac:dyDescent="0.2">
      <c r="A6" s="1">
        <v>1980</v>
      </c>
      <c r="B6" s="75">
        <v>0.80400000000000005</v>
      </c>
      <c r="C6" s="75">
        <v>8.5000000000000006E-2</v>
      </c>
      <c r="D6" s="75">
        <v>9.6000000000000002E-2</v>
      </c>
      <c r="E6" s="75">
        <v>1.4999999999999999E-2</v>
      </c>
    </row>
    <row r="7" spans="1:5" x14ac:dyDescent="0.2">
      <c r="A7" s="1">
        <v>1981</v>
      </c>
      <c r="B7" s="75">
        <v>0.81200000000000006</v>
      </c>
      <c r="C7" s="75">
        <v>7.400000000000001E-2</v>
      </c>
      <c r="D7" s="75">
        <v>9.9000000000000005E-2</v>
      </c>
      <c r="E7" s="75">
        <v>1.6E-2</v>
      </c>
    </row>
    <row r="8" spans="1:5" x14ac:dyDescent="0.2">
      <c r="A8" s="1">
        <v>1982</v>
      </c>
      <c r="B8" s="75">
        <v>0.82099999999999995</v>
      </c>
      <c r="C8" s="75">
        <v>6.3E-2</v>
      </c>
      <c r="D8" s="75">
        <v>0.10199999999999999</v>
      </c>
      <c r="E8" s="75">
        <v>1.3999999999999999E-2</v>
      </c>
    </row>
    <row r="9" spans="1:5" x14ac:dyDescent="0.2">
      <c r="A9" s="1">
        <v>1983</v>
      </c>
      <c r="B9" s="75">
        <v>0.85</v>
      </c>
      <c r="C9" s="75">
        <v>3.9E-2</v>
      </c>
      <c r="D9" s="75">
        <v>0.10099999999999999</v>
      </c>
      <c r="E9" s="75">
        <v>0.01</v>
      </c>
    </row>
    <row r="10" spans="1:5" x14ac:dyDescent="0.2">
      <c r="A10" s="1">
        <v>1984</v>
      </c>
      <c r="B10" s="75">
        <v>0.85199999999999998</v>
      </c>
      <c r="C10" s="75">
        <v>2.8999999999999998E-2</v>
      </c>
      <c r="D10" s="75">
        <v>0.11</v>
      </c>
      <c r="E10" s="75">
        <v>9.0000000000000011E-3</v>
      </c>
    </row>
    <row r="11" spans="1:5" x14ac:dyDescent="0.2">
      <c r="A11" s="1">
        <v>1985</v>
      </c>
      <c r="B11" s="75">
        <v>0.86900000000000011</v>
      </c>
      <c r="C11" s="75">
        <v>0.04</v>
      </c>
      <c r="D11" s="75">
        <v>0.08</v>
      </c>
      <c r="E11" s="75">
        <v>1.1000000000000001E-2</v>
      </c>
    </row>
    <row r="12" spans="1:5" x14ac:dyDescent="0.2">
      <c r="A12" s="1">
        <v>1986</v>
      </c>
      <c r="B12" s="75">
        <v>0.84499999999999997</v>
      </c>
      <c r="C12" s="75">
        <v>5.2000000000000005E-2</v>
      </c>
      <c r="D12" s="75">
        <v>9.0999999999999998E-2</v>
      </c>
      <c r="E12" s="75">
        <v>1.2E-2</v>
      </c>
    </row>
    <row r="13" spans="1:5" x14ac:dyDescent="0.2">
      <c r="A13" s="1">
        <v>1987</v>
      </c>
      <c r="B13" s="75">
        <v>0.81700000000000006</v>
      </c>
      <c r="C13" s="75">
        <v>6.8000000000000005E-2</v>
      </c>
      <c r="D13" s="75">
        <v>0.10199999999999999</v>
      </c>
      <c r="E13" s="75">
        <v>1.2E-2</v>
      </c>
    </row>
    <row r="14" spans="1:5" x14ac:dyDescent="0.2">
      <c r="A14" s="1">
        <v>1988</v>
      </c>
      <c r="B14" s="75">
        <v>0.78700000000000003</v>
      </c>
      <c r="C14" s="75">
        <v>6.4000000000000001E-2</v>
      </c>
      <c r="D14" s="75">
        <v>0.13500000000000001</v>
      </c>
      <c r="E14" s="75">
        <v>1.3000000000000001E-2</v>
      </c>
    </row>
    <row r="15" spans="1:5" x14ac:dyDescent="0.2">
      <c r="A15" s="1">
        <v>1989</v>
      </c>
      <c r="B15" s="75">
        <v>0.8</v>
      </c>
      <c r="C15" s="75">
        <v>5.5999999999999994E-2</v>
      </c>
      <c r="D15" s="75">
        <v>0.129</v>
      </c>
      <c r="E15" s="75">
        <v>1.3999999999999999E-2</v>
      </c>
    </row>
    <row r="16" spans="1:5" x14ac:dyDescent="0.2">
      <c r="A16" s="1">
        <v>1990</v>
      </c>
      <c r="B16" s="75">
        <v>0.81099999999999994</v>
      </c>
      <c r="C16" s="75">
        <v>6.7000000000000004E-2</v>
      </c>
      <c r="D16" s="75">
        <v>0.107</v>
      </c>
      <c r="E16" s="75">
        <v>1.4999999999999999E-2</v>
      </c>
    </row>
    <row r="17" spans="1:5" x14ac:dyDescent="0.2">
      <c r="A17" s="1">
        <v>1991</v>
      </c>
      <c r="B17" s="75">
        <v>0.83799999999999997</v>
      </c>
      <c r="C17" s="75">
        <v>2.5000000000000001E-2</v>
      </c>
      <c r="D17" s="75">
        <v>0.121</v>
      </c>
      <c r="E17" s="75">
        <v>1.6E-2</v>
      </c>
    </row>
    <row r="18" spans="1:5" x14ac:dyDescent="0.2">
      <c r="A18" s="1">
        <v>1992</v>
      </c>
      <c r="B18" s="75">
        <v>0.83400000000000007</v>
      </c>
      <c r="C18" s="75">
        <v>3.4000000000000002E-2</v>
      </c>
      <c r="D18" s="75">
        <v>0.125</v>
      </c>
      <c r="E18" s="75">
        <v>8.0000000000000002E-3</v>
      </c>
    </row>
    <row r="19" spans="1:5" x14ac:dyDescent="0.2">
      <c r="A19" s="1">
        <v>1993</v>
      </c>
      <c r="B19" s="75">
        <v>0.85799999999999998</v>
      </c>
      <c r="C19" s="75">
        <v>2.5000000000000001E-2</v>
      </c>
      <c r="D19" s="75">
        <v>0.111</v>
      </c>
      <c r="E19" s="75">
        <v>6.0000000000000001E-3</v>
      </c>
    </row>
    <row r="20" spans="1:5" x14ac:dyDescent="0.2">
      <c r="A20" s="1">
        <v>1994</v>
      </c>
      <c r="B20" s="75">
        <v>0.86499999999999999</v>
      </c>
      <c r="C20" s="75">
        <v>1.1000000000000001E-2</v>
      </c>
      <c r="D20" s="75">
        <v>0.121</v>
      </c>
      <c r="E20" s="75">
        <v>3.0000000000000001E-3</v>
      </c>
    </row>
    <row r="21" spans="1:5" x14ac:dyDescent="0.2">
      <c r="A21" s="1">
        <v>1995</v>
      </c>
      <c r="B21" s="75">
        <v>0.85499999999999998</v>
      </c>
      <c r="C21" s="75">
        <v>2.7000000000000003E-2</v>
      </c>
      <c r="D21" s="75">
        <v>0.107</v>
      </c>
      <c r="E21" s="75">
        <v>1.1000000000000001E-2</v>
      </c>
    </row>
    <row r="22" spans="1:5" x14ac:dyDescent="0.2">
      <c r="A22" s="1">
        <v>1996</v>
      </c>
      <c r="B22" s="75">
        <v>0.83499999999999996</v>
      </c>
      <c r="C22" s="75">
        <v>0.02</v>
      </c>
      <c r="D22" s="75">
        <v>0.13800000000000001</v>
      </c>
      <c r="E22" s="75">
        <v>6.9999999999999993E-3</v>
      </c>
    </row>
    <row r="23" spans="1:5" x14ac:dyDescent="0.2">
      <c r="A23" s="1">
        <v>1997</v>
      </c>
      <c r="B23" s="75">
        <v>0.85</v>
      </c>
      <c r="C23" s="75">
        <v>1.2E-2</v>
      </c>
      <c r="D23" s="75">
        <v>0.125</v>
      </c>
      <c r="E23" s="75">
        <v>1.3999999999999999E-2</v>
      </c>
    </row>
    <row r="24" spans="1:5" x14ac:dyDescent="0.2">
      <c r="A24" s="1">
        <v>1998</v>
      </c>
      <c r="B24" s="75">
        <v>0.82299999999999995</v>
      </c>
      <c r="C24" s="75">
        <v>8.0000000000000002E-3</v>
      </c>
      <c r="D24" s="75">
        <v>0.16600000000000001</v>
      </c>
      <c r="E24" s="75">
        <v>3.0000000000000001E-3</v>
      </c>
    </row>
    <row r="25" spans="1:5" x14ac:dyDescent="0.2">
      <c r="A25" s="1">
        <v>1999</v>
      </c>
      <c r="B25" s="75">
        <v>0.872</v>
      </c>
      <c r="C25" s="75">
        <v>9.0000000000000011E-3</v>
      </c>
      <c r="D25" s="75">
        <v>0.11599999999999999</v>
      </c>
      <c r="E25" s="75">
        <v>3.0000000000000001E-3</v>
      </c>
    </row>
    <row r="26" spans="1:5" x14ac:dyDescent="0.2">
      <c r="A26" s="1">
        <v>2000</v>
      </c>
      <c r="B26" s="75">
        <v>0.84400000000000008</v>
      </c>
      <c r="C26" s="75">
        <v>1.8000000000000002E-2</v>
      </c>
      <c r="D26" s="75">
        <v>0.13300000000000001</v>
      </c>
      <c r="E26" s="75">
        <v>5.0000000000000001E-3</v>
      </c>
    </row>
    <row r="27" spans="1:5" x14ac:dyDescent="0.2">
      <c r="A27" s="1">
        <v>2001</v>
      </c>
      <c r="B27" s="75">
        <v>0.81099999999999994</v>
      </c>
      <c r="C27" s="75">
        <v>0.04</v>
      </c>
      <c r="D27" s="75">
        <v>0.14300000000000002</v>
      </c>
      <c r="E27" s="75">
        <v>6.0000000000000001E-3</v>
      </c>
    </row>
    <row r="28" spans="1:5" x14ac:dyDescent="0.2">
      <c r="A28" s="1">
        <v>2002</v>
      </c>
      <c r="B28" s="75">
        <v>0.79700000000000004</v>
      </c>
      <c r="C28" s="75">
        <v>3.9E-2</v>
      </c>
      <c r="D28" s="75">
        <v>0.156</v>
      </c>
      <c r="E28" s="75">
        <v>9.8000000000000004E-2</v>
      </c>
    </row>
    <row r="29" spans="1:5" x14ac:dyDescent="0.2">
      <c r="A29" s="1">
        <v>2003</v>
      </c>
      <c r="B29" s="75">
        <v>0.79200000000000004</v>
      </c>
      <c r="C29" s="75">
        <v>3.7000000000000005E-2</v>
      </c>
      <c r="D29" s="75">
        <v>0.159</v>
      </c>
      <c r="E29" s="75">
        <v>1.2E-2</v>
      </c>
    </row>
    <row r="30" spans="1:5" x14ac:dyDescent="0.2">
      <c r="A30" s="1">
        <v>2004</v>
      </c>
      <c r="B30" s="75">
        <v>0.72299999999999998</v>
      </c>
      <c r="C30" s="75">
        <v>0.10300000000000001</v>
      </c>
      <c r="D30" s="75">
        <v>0.158</v>
      </c>
      <c r="E30" s="75">
        <v>1.7000000000000001E-2</v>
      </c>
    </row>
    <row r="31" spans="1:5" x14ac:dyDescent="0.2">
      <c r="A31" s="1">
        <v>2005</v>
      </c>
      <c r="B31" s="75">
        <v>0.73299999999999998</v>
      </c>
      <c r="C31" s="75">
        <v>0.108</v>
      </c>
      <c r="D31" s="75">
        <v>0.14199999999999999</v>
      </c>
      <c r="E31" s="75">
        <v>1.7999999999999999E-2</v>
      </c>
    </row>
    <row r="32" spans="1:5" x14ac:dyDescent="0.2">
      <c r="A32" s="1">
        <v>2006</v>
      </c>
      <c r="B32" s="75">
        <v>0.81</v>
      </c>
      <c r="C32" s="75">
        <v>4.8000000000000001E-2</v>
      </c>
      <c r="D32" s="75">
        <v>0.13400000000000001</v>
      </c>
      <c r="E32" s="75">
        <v>8.0000000000000002E-3</v>
      </c>
    </row>
    <row r="33" spans="1:7" x14ac:dyDescent="0.2">
      <c r="A33" s="1">
        <v>2007</v>
      </c>
      <c r="B33" s="75">
        <v>0.77981651376146788</v>
      </c>
      <c r="C33" s="75">
        <v>0.10321100917431193</v>
      </c>
      <c r="D33" s="75">
        <v>0.11238532110091744</v>
      </c>
      <c r="E33" s="75">
        <v>4.5871559633027525E-3</v>
      </c>
    </row>
    <row r="34" spans="1:7" x14ac:dyDescent="0.2">
      <c r="A34" s="1">
        <v>2008</v>
      </c>
      <c r="B34" s="75">
        <v>0.8357</v>
      </c>
      <c r="C34" s="75">
        <v>2.1399999999999999E-2</v>
      </c>
      <c r="D34" s="75">
        <v>0.13569999999999999</v>
      </c>
      <c r="E34" s="75">
        <v>7.246376811594203E-3</v>
      </c>
    </row>
    <row r="35" spans="1:7" x14ac:dyDescent="0.2">
      <c r="A35" s="1">
        <v>2009</v>
      </c>
      <c r="B35" s="75">
        <v>0.90200000000000002</v>
      </c>
      <c r="C35" s="75">
        <v>1.2999999999999999E-2</v>
      </c>
      <c r="D35" s="75">
        <v>7.5999999999999998E-2</v>
      </c>
      <c r="E35" s="75">
        <v>8.9999999999999993E-3</v>
      </c>
    </row>
    <row r="36" spans="1:7" x14ac:dyDescent="0.2">
      <c r="A36" s="1">
        <v>2010</v>
      </c>
      <c r="B36" s="75">
        <v>0.80300000000000005</v>
      </c>
      <c r="C36" s="75">
        <v>9.7000000000000003E-2</v>
      </c>
      <c r="D36" s="75">
        <v>9.1999999999999998E-2</v>
      </c>
      <c r="E36" s="75">
        <v>8.0000000000000002E-3</v>
      </c>
    </row>
    <row r="37" spans="1:7" x14ac:dyDescent="0.2">
      <c r="A37" s="1">
        <v>2011</v>
      </c>
      <c r="B37" s="75">
        <v>0.84199999999999997</v>
      </c>
      <c r="C37" s="75">
        <v>5.6000000000000001E-2</v>
      </c>
      <c r="D37" s="75">
        <v>9.1999999999999998E-2</v>
      </c>
      <c r="E37" s="75">
        <v>0.01</v>
      </c>
    </row>
    <row r="38" spans="1:7" x14ac:dyDescent="0.2">
      <c r="A38" s="1">
        <v>2012</v>
      </c>
      <c r="B38" s="75">
        <v>0.82399999999999995</v>
      </c>
      <c r="C38" s="75">
        <v>4.2999999999999997E-2</v>
      </c>
      <c r="D38" s="75">
        <v>0.11899999999999999</v>
      </c>
      <c r="E38" s="75">
        <v>1.4E-2</v>
      </c>
    </row>
    <row r="39" spans="1:7" x14ac:dyDescent="0.2">
      <c r="A39" s="1">
        <v>2013</v>
      </c>
      <c r="B39" s="75">
        <v>0.79400000000000004</v>
      </c>
      <c r="C39" s="75">
        <v>8.5000000000000006E-2</v>
      </c>
      <c r="D39" s="75">
        <v>0.11</v>
      </c>
      <c r="E39" s="75">
        <v>0.01</v>
      </c>
    </row>
    <row r="40" spans="1:7" x14ac:dyDescent="0.2">
      <c r="A40" s="1">
        <v>2014</v>
      </c>
      <c r="B40" s="75">
        <v>0.73199999999999998</v>
      </c>
      <c r="C40" s="75">
        <v>0.14399999999999999</v>
      </c>
      <c r="D40" s="75">
        <v>0.11</v>
      </c>
      <c r="E40" s="75">
        <v>1.4E-2</v>
      </c>
    </row>
    <row r="41" spans="1:7" x14ac:dyDescent="0.2">
      <c r="A41" s="1">
        <v>2015</v>
      </c>
      <c r="B41" s="75">
        <v>0.70099999999999996</v>
      </c>
      <c r="C41" s="75">
        <v>0.129</v>
      </c>
      <c r="D41" s="75">
        <v>0.13900000000000001</v>
      </c>
      <c r="E41" s="124">
        <v>3.1E-2</v>
      </c>
      <c r="G41" s="31"/>
    </row>
    <row r="42" spans="1:7" x14ac:dyDescent="0.2">
      <c r="A42" s="1">
        <v>2016</v>
      </c>
      <c r="B42" s="75">
        <v>0.76400000000000001</v>
      </c>
      <c r="C42" s="75">
        <v>6.6000000000000003E-2</v>
      </c>
      <c r="D42" s="75">
        <v>0.14099999999999999</v>
      </c>
      <c r="E42" s="124">
        <v>2.9000000000000001E-2</v>
      </c>
      <c r="G42" s="31"/>
    </row>
    <row r="43" spans="1:7" x14ac:dyDescent="0.2">
      <c r="A43" s="1">
        <v>2017</v>
      </c>
      <c r="B43" s="75">
        <v>0.74399999999999999</v>
      </c>
      <c r="C43" s="75">
        <v>0.08</v>
      </c>
      <c r="D43" s="75">
        <v>0.125</v>
      </c>
      <c r="E43" s="124">
        <v>5.0999999999999997E-2</v>
      </c>
      <c r="G43" s="31"/>
    </row>
    <row r="44" spans="1:7" x14ac:dyDescent="0.2">
      <c r="A44" s="1">
        <v>2018</v>
      </c>
      <c r="B44" s="75">
        <v>0.77400000000000002</v>
      </c>
      <c r="C44" s="75">
        <v>9.0999999999999998E-2</v>
      </c>
      <c r="D44" s="75">
        <v>0.1</v>
      </c>
      <c r="E44" s="124">
        <v>3.5000000000000003E-2</v>
      </c>
      <c r="G44" s="31"/>
    </row>
    <row r="45" spans="1:7" x14ac:dyDescent="0.2">
      <c r="A45" s="1">
        <v>2019</v>
      </c>
      <c r="B45" s="124">
        <v>0.77300000000000002</v>
      </c>
      <c r="C45" s="124">
        <v>7.2999999999999995E-2</v>
      </c>
      <c r="D45" s="124">
        <v>0.109</v>
      </c>
      <c r="E45" s="124">
        <v>4.4999999999999998E-2</v>
      </c>
      <c r="G45" s="31"/>
    </row>
    <row r="46" spans="1:7" x14ac:dyDescent="0.2">
      <c r="A46" s="1">
        <v>2020</v>
      </c>
      <c r="B46" s="124">
        <v>0.80500000000000005</v>
      </c>
      <c r="C46" s="124">
        <v>4.5999999999999999E-2</v>
      </c>
      <c r="D46" s="124">
        <v>0.109</v>
      </c>
      <c r="E46" s="124">
        <v>0.04</v>
      </c>
      <c r="G46" s="31"/>
    </row>
    <row r="47" spans="1:7" x14ac:dyDescent="0.2">
      <c r="A47" s="1">
        <v>2021</v>
      </c>
      <c r="B47" s="124">
        <v>0.82399999999999995</v>
      </c>
      <c r="C47" s="124">
        <v>4.2999999999999997E-2</v>
      </c>
      <c r="D47" s="124">
        <v>0.09</v>
      </c>
      <c r="E47" s="124">
        <v>4.2999999999999997E-2</v>
      </c>
      <c r="G47" s="31"/>
    </row>
    <row r="48" spans="1:7" x14ac:dyDescent="0.2">
      <c r="A48" s="1">
        <v>2022</v>
      </c>
      <c r="B48" s="124">
        <v>0.81899999999999995</v>
      </c>
      <c r="C48" s="124">
        <v>3.7999999999999999E-2</v>
      </c>
      <c r="D48" s="124">
        <v>0.115</v>
      </c>
      <c r="E48" s="124">
        <v>2.7E-2</v>
      </c>
      <c r="G48" s="31"/>
    </row>
    <row r="49" spans="1:7" x14ac:dyDescent="0.2">
      <c r="A49" s="1">
        <v>2023</v>
      </c>
      <c r="B49" s="124">
        <v>0.91200000000000003</v>
      </c>
      <c r="C49" s="124">
        <v>1.0999999999999999E-2</v>
      </c>
      <c r="D49" s="124">
        <v>6.6000000000000003E-2</v>
      </c>
      <c r="E49" s="124">
        <v>1.0999999999999999E-2</v>
      </c>
      <c r="G49" s="31"/>
    </row>
    <row r="50" spans="1:7" x14ac:dyDescent="0.2">
      <c r="A50" s="1">
        <v>2024</v>
      </c>
      <c r="B50" s="242">
        <v>0.79400000000000004</v>
      </c>
      <c r="C50" s="242">
        <v>0.115</v>
      </c>
      <c r="D50" s="242">
        <v>7.2999999999999995E-2</v>
      </c>
      <c r="E50" s="242">
        <v>1.7999999999999999E-2</v>
      </c>
      <c r="G50" s="31"/>
    </row>
    <row r="51" spans="1:7" x14ac:dyDescent="0.2">
      <c r="A51" s="77" t="s">
        <v>267</v>
      </c>
      <c r="B51" s="245">
        <v>0.80200000000000005</v>
      </c>
      <c r="C51" s="245">
        <v>5.3999999999999999E-2</v>
      </c>
      <c r="D51" s="245">
        <v>0.12</v>
      </c>
      <c r="E51" s="245">
        <v>2.4E-2</v>
      </c>
      <c r="G51" s="31"/>
    </row>
    <row r="52" spans="1:7" x14ac:dyDescent="0.2">
      <c r="A52" s="372" t="s">
        <v>26</v>
      </c>
      <c r="B52" s="372"/>
      <c r="C52" s="372"/>
      <c r="D52" s="372"/>
      <c r="E52" s="372"/>
    </row>
    <row r="60" spans="1:7" s="102" customFormat="1" x14ac:dyDescent="0.2">
      <c r="A60" s="118"/>
    </row>
    <row r="65" spans="1:5" x14ac:dyDescent="0.2">
      <c r="A65" s="373" t="s">
        <v>174</v>
      </c>
      <c r="B65" s="374"/>
      <c r="C65" s="374"/>
      <c r="D65" s="374"/>
      <c r="E65" s="374"/>
    </row>
    <row r="66" spans="1:5" ht="22.5" x14ac:dyDescent="0.2">
      <c r="A66" s="45" t="s">
        <v>248</v>
      </c>
      <c r="B66" s="22" t="s">
        <v>105</v>
      </c>
      <c r="C66" s="22" t="s">
        <v>104</v>
      </c>
      <c r="D66" s="22" t="s">
        <v>106</v>
      </c>
      <c r="E66" s="22" t="s">
        <v>127</v>
      </c>
    </row>
    <row r="67" spans="1:5" x14ac:dyDescent="0.2">
      <c r="A67" s="200" t="s">
        <v>247</v>
      </c>
      <c r="B67" s="243">
        <f>AVERAGE(B3:B6)</f>
        <v>0.82574999999999998</v>
      </c>
      <c r="C67" s="243">
        <f t="shared" ref="C67:E67" si="0">AVERAGE(C3:C6)</f>
        <v>6.9500000000000006E-2</v>
      </c>
      <c r="D67" s="243">
        <f t="shared" si="0"/>
        <v>9.6500000000000002E-2</v>
      </c>
      <c r="E67" s="243">
        <f t="shared" si="0"/>
        <v>8.2500000000000004E-3</v>
      </c>
    </row>
    <row r="68" spans="1:5" x14ac:dyDescent="0.2">
      <c r="A68" s="200" t="s">
        <v>14</v>
      </c>
      <c r="B68" s="243">
        <f>AVERAGE(B7:B11)</f>
        <v>0.84079999999999999</v>
      </c>
      <c r="C68" s="243">
        <f t="shared" ref="C68:E68" si="1">AVERAGE(C7:C11)</f>
        <v>4.9000000000000002E-2</v>
      </c>
      <c r="D68" s="243">
        <f t="shared" si="1"/>
        <v>9.8400000000000001E-2</v>
      </c>
      <c r="E68" s="243">
        <f t="shared" si="1"/>
        <v>1.2E-2</v>
      </c>
    </row>
    <row r="69" spans="1:5" x14ac:dyDescent="0.2">
      <c r="A69" s="200" t="s">
        <v>15</v>
      </c>
      <c r="B69" s="243">
        <f>AVERAGE(B12:B16)</f>
        <v>0.81199999999999994</v>
      </c>
      <c r="C69" s="243">
        <f>AVERAGE(C12:C16)</f>
        <v>6.1399999999999996E-2</v>
      </c>
      <c r="D69" s="243">
        <f>AVERAGE(D12:D16)</f>
        <v>0.11280000000000001</v>
      </c>
      <c r="E69" s="243">
        <f>AVERAGE(E12:E16)</f>
        <v>1.32E-2</v>
      </c>
    </row>
    <row r="70" spans="1:5" x14ac:dyDescent="0.2">
      <c r="A70" s="200" t="s">
        <v>276</v>
      </c>
      <c r="B70" s="243">
        <f>AVERAGE(B17:B21)</f>
        <v>0.85</v>
      </c>
      <c r="C70" s="243">
        <f>AVERAGE(C17:C21)</f>
        <v>2.4399999999999998E-2</v>
      </c>
      <c r="D70" s="243">
        <f>AVERAGE(D17:D21)</f>
        <v>0.11699999999999999</v>
      </c>
      <c r="E70" s="243">
        <f>AVERAGE(E17:E21)</f>
        <v>8.8000000000000005E-3</v>
      </c>
    </row>
    <row r="71" spans="1:5" x14ac:dyDescent="0.2">
      <c r="A71" s="200" t="s">
        <v>185</v>
      </c>
      <c r="B71" s="243">
        <f>AVERAGE(B22:B26)</f>
        <v>0.8448</v>
      </c>
      <c r="C71" s="243">
        <f t="shared" ref="C71:E71" si="2">AVERAGE(C22:C26)</f>
        <v>1.34E-2</v>
      </c>
      <c r="D71" s="243">
        <f t="shared" si="2"/>
        <v>0.1356</v>
      </c>
      <c r="E71" s="243">
        <f t="shared" si="2"/>
        <v>6.3999999999999986E-3</v>
      </c>
    </row>
    <row r="72" spans="1:5" x14ac:dyDescent="0.2">
      <c r="A72" s="200" t="s">
        <v>209</v>
      </c>
      <c r="B72" s="243">
        <f>AVERAGE(B27:B31)</f>
        <v>0.77120000000000011</v>
      </c>
      <c r="C72" s="243">
        <f t="shared" ref="C72:E72" si="3">AVERAGE(C27:C31)</f>
        <v>6.54E-2</v>
      </c>
      <c r="D72" s="243">
        <f t="shared" si="3"/>
        <v>0.15160000000000001</v>
      </c>
      <c r="E72" s="243">
        <f t="shared" si="3"/>
        <v>3.0199999999999998E-2</v>
      </c>
    </row>
    <row r="73" spans="1:5" x14ac:dyDescent="0.2">
      <c r="A73" s="200" t="s">
        <v>285</v>
      </c>
      <c r="B73" s="243">
        <f>AVERAGE(B32:B36)</f>
        <v>0.8261033027522936</v>
      </c>
      <c r="C73" s="243">
        <f t="shared" ref="C73:E73" si="4">AVERAGE(C32:C36)</f>
        <v>5.6522201834862382E-2</v>
      </c>
      <c r="D73" s="243">
        <f t="shared" si="4"/>
        <v>0.11001706422018349</v>
      </c>
      <c r="E73" s="243">
        <f t="shared" si="4"/>
        <v>7.3667065549793912E-3</v>
      </c>
    </row>
    <row r="74" spans="1:5" x14ac:dyDescent="0.2">
      <c r="A74" s="1">
        <v>2011</v>
      </c>
      <c r="B74" s="59">
        <f t="shared" ref="B74:E74" si="5">B37</f>
        <v>0.84199999999999997</v>
      </c>
      <c r="C74" s="59">
        <f t="shared" si="5"/>
        <v>5.6000000000000001E-2</v>
      </c>
      <c r="D74" s="59">
        <f t="shared" si="5"/>
        <v>9.1999999999999998E-2</v>
      </c>
      <c r="E74" s="59">
        <f t="shared" si="5"/>
        <v>0.01</v>
      </c>
    </row>
    <row r="75" spans="1:5" x14ac:dyDescent="0.2">
      <c r="A75" s="1">
        <v>2012</v>
      </c>
      <c r="B75" s="59">
        <f t="shared" ref="B75:E75" si="6">B38</f>
        <v>0.82399999999999995</v>
      </c>
      <c r="C75" s="59">
        <f t="shared" si="6"/>
        <v>4.2999999999999997E-2</v>
      </c>
      <c r="D75" s="59">
        <f t="shared" si="6"/>
        <v>0.11899999999999999</v>
      </c>
      <c r="E75" s="59">
        <f t="shared" si="6"/>
        <v>1.4E-2</v>
      </c>
    </row>
    <row r="76" spans="1:5" x14ac:dyDescent="0.2">
      <c r="A76" s="1">
        <v>2013</v>
      </c>
      <c r="B76" s="59">
        <f t="shared" ref="B76:E76" si="7">B39</f>
        <v>0.79400000000000004</v>
      </c>
      <c r="C76" s="59">
        <f t="shared" si="7"/>
        <v>8.5000000000000006E-2</v>
      </c>
      <c r="D76" s="59">
        <f t="shared" si="7"/>
        <v>0.11</v>
      </c>
      <c r="E76" s="59">
        <f t="shared" si="7"/>
        <v>0.01</v>
      </c>
    </row>
    <row r="77" spans="1:5" x14ac:dyDescent="0.2">
      <c r="A77" s="1">
        <v>2014</v>
      </c>
      <c r="B77" s="59">
        <f t="shared" ref="B77:E77" si="8">B40</f>
        <v>0.73199999999999998</v>
      </c>
      <c r="C77" s="59">
        <f t="shared" si="8"/>
        <v>0.14399999999999999</v>
      </c>
      <c r="D77" s="59">
        <f t="shared" si="8"/>
        <v>0.11</v>
      </c>
      <c r="E77" s="59">
        <f t="shared" si="8"/>
        <v>1.4E-2</v>
      </c>
    </row>
    <row r="78" spans="1:5" x14ac:dyDescent="0.2">
      <c r="A78" s="1">
        <v>2015</v>
      </c>
      <c r="B78" s="59">
        <f t="shared" ref="B78:E78" si="9">B41</f>
        <v>0.70099999999999996</v>
      </c>
      <c r="C78" s="59">
        <f t="shared" si="9"/>
        <v>0.129</v>
      </c>
      <c r="D78" s="59">
        <f t="shared" si="9"/>
        <v>0.13900000000000001</v>
      </c>
      <c r="E78" s="59">
        <f t="shared" si="9"/>
        <v>3.1E-2</v>
      </c>
    </row>
    <row r="79" spans="1:5" x14ac:dyDescent="0.2">
      <c r="A79" s="1">
        <v>2016</v>
      </c>
      <c r="B79" s="59">
        <f t="shared" ref="B79:E79" si="10">B42</f>
        <v>0.76400000000000001</v>
      </c>
      <c r="C79" s="59">
        <f t="shared" si="10"/>
        <v>6.6000000000000003E-2</v>
      </c>
      <c r="D79" s="59">
        <f t="shared" si="10"/>
        <v>0.14099999999999999</v>
      </c>
      <c r="E79" s="59">
        <f t="shared" si="10"/>
        <v>2.9000000000000001E-2</v>
      </c>
    </row>
    <row r="80" spans="1:5" x14ac:dyDescent="0.2">
      <c r="A80" s="1">
        <v>2017</v>
      </c>
      <c r="B80" s="59">
        <f t="shared" ref="B80:E80" si="11">B43</f>
        <v>0.74399999999999999</v>
      </c>
      <c r="C80" s="59">
        <f t="shared" si="11"/>
        <v>0.08</v>
      </c>
      <c r="D80" s="59">
        <f t="shared" si="11"/>
        <v>0.125</v>
      </c>
      <c r="E80" s="59">
        <f t="shared" si="11"/>
        <v>5.0999999999999997E-2</v>
      </c>
    </row>
    <row r="81" spans="1:5" x14ac:dyDescent="0.2">
      <c r="A81" s="1">
        <v>2018</v>
      </c>
      <c r="B81" s="59">
        <f t="shared" ref="B81:E81" si="12">B44</f>
        <v>0.77400000000000002</v>
      </c>
      <c r="C81" s="59">
        <f t="shared" si="12"/>
        <v>9.0999999999999998E-2</v>
      </c>
      <c r="D81" s="59">
        <f t="shared" si="12"/>
        <v>0.1</v>
      </c>
      <c r="E81" s="59">
        <f t="shared" si="12"/>
        <v>3.5000000000000003E-2</v>
      </c>
    </row>
    <row r="82" spans="1:5" x14ac:dyDescent="0.2">
      <c r="A82" s="1">
        <v>2019</v>
      </c>
      <c r="B82" s="59">
        <f t="shared" ref="B82:E82" si="13">B45</f>
        <v>0.77300000000000002</v>
      </c>
      <c r="C82" s="59">
        <f t="shared" si="13"/>
        <v>7.2999999999999995E-2</v>
      </c>
      <c r="D82" s="59">
        <f t="shared" si="13"/>
        <v>0.109</v>
      </c>
      <c r="E82" s="59">
        <f t="shared" si="13"/>
        <v>4.4999999999999998E-2</v>
      </c>
    </row>
    <row r="83" spans="1:5" x14ac:dyDescent="0.2">
      <c r="A83" s="1">
        <v>2020</v>
      </c>
      <c r="B83" s="59">
        <f t="shared" ref="B83:E83" si="14">B46</f>
        <v>0.80500000000000005</v>
      </c>
      <c r="C83" s="59">
        <f t="shared" si="14"/>
        <v>4.5999999999999999E-2</v>
      </c>
      <c r="D83" s="59">
        <f t="shared" si="14"/>
        <v>0.109</v>
      </c>
      <c r="E83" s="59">
        <f t="shared" si="14"/>
        <v>0.04</v>
      </c>
    </row>
    <row r="84" spans="1:5" x14ac:dyDescent="0.2">
      <c r="A84" s="1">
        <v>2021</v>
      </c>
      <c r="B84" s="59">
        <f t="shared" ref="B84:E86" si="15">B47</f>
        <v>0.82399999999999995</v>
      </c>
      <c r="C84" s="59">
        <f t="shared" si="15"/>
        <v>4.2999999999999997E-2</v>
      </c>
      <c r="D84" s="59">
        <f t="shared" si="15"/>
        <v>0.09</v>
      </c>
      <c r="E84" s="59">
        <f t="shared" si="15"/>
        <v>4.2999999999999997E-2</v>
      </c>
    </row>
    <row r="85" spans="1:5" x14ac:dyDescent="0.2">
      <c r="A85" s="1">
        <v>2022</v>
      </c>
      <c r="B85" s="59">
        <f t="shared" si="15"/>
        <v>0.81899999999999995</v>
      </c>
      <c r="C85" s="59">
        <f t="shared" si="15"/>
        <v>3.7999999999999999E-2</v>
      </c>
      <c r="D85" s="59">
        <f t="shared" si="15"/>
        <v>0.115</v>
      </c>
      <c r="E85" s="59">
        <f t="shared" si="15"/>
        <v>2.7E-2</v>
      </c>
    </row>
    <row r="86" spans="1:5" x14ac:dyDescent="0.2">
      <c r="A86" s="1">
        <v>2023</v>
      </c>
      <c r="B86" s="59">
        <f t="shared" si="15"/>
        <v>0.91200000000000003</v>
      </c>
      <c r="C86" s="59">
        <f t="shared" si="15"/>
        <v>1.0999999999999999E-2</v>
      </c>
      <c r="D86" s="59">
        <f t="shared" si="15"/>
        <v>6.6000000000000003E-2</v>
      </c>
      <c r="E86" s="59">
        <f t="shared" si="15"/>
        <v>1.0999999999999999E-2</v>
      </c>
    </row>
    <row r="87" spans="1:5" x14ac:dyDescent="0.2">
      <c r="A87" s="1">
        <v>2024</v>
      </c>
      <c r="B87" s="59">
        <f t="shared" ref="B87:E88" si="16">B50</f>
        <v>0.79400000000000004</v>
      </c>
      <c r="C87" s="59">
        <f t="shared" si="16"/>
        <v>0.115</v>
      </c>
      <c r="D87" s="59">
        <f t="shared" si="16"/>
        <v>7.2999999999999995E-2</v>
      </c>
      <c r="E87" s="59">
        <f t="shared" si="16"/>
        <v>1.7999999999999999E-2</v>
      </c>
    </row>
    <row r="88" spans="1:5" x14ac:dyDescent="0.2">
      <c r="A88" s="1" t="s">
        <v>267</v>
      </c>
      <c r="B88" s="59">
        <f t="shared" si="16"/>
        <v>0.80200000000000005</v>
      </c>
      <c r="C88" s="59">
        <f t="shared" si="16"/>
        <v>5.3999999999999999E-2</v>
      </c>
      <c r="D88" s="59">
        <f t="shared" si="16"/>
        <v>0.12</v>
      </c>
      <c r="E88" s="59">
        <f t="shared" si="16"/>
        <v>2.4E-2</v>
      </c>
    </row>
    <row r="89" spans="1:5" x14ac:dyDescent="0.2">
      <c r="A89" s="375" t="s">
        <v>26</v>
      </c>
      <c r="B89" s="375"/>
      <c r="C89" s="375"/>
      <c r="D89" s="375"/>
      <c r="E89" s="375"/>
    </row>
  </sheetData>
  <customSheetViews>
    <customSheetView guid="{73A60780-7FCE-4E68-9B90-6C8938057D19}" showGridLines="0">
      <selection activeCell="B36" sqref="B36:E36"/>
      <pageMargins left="1" right="1" top="1" bottom="1" header="0.5" footer="0.5"/>
      <printOptions horizontalCentered="1"/>
      <pageSetup orientation="portrait" r:id="rId1"/>
      <headerFooter alignWithMargins="0"/>
    </customSheetView>
    <customSheetView guid="{5E2D4B7B-9524-460E-835A-89EFB26E35D2}" showPageBreaks="1" showGridLines="0" printArea="1" showRuler="0">
      <selection sqref="A1:E1"/>
      <pageMargins left="1" right="1" top="1" bottom="1" header="0.5" footer="0.5"/>
      <printOptions horizontalCentered="1"/>
      <pageSetup orientation="portrait" r:id="rId2"/>
      <headerFooter alignWithMargins="0"/>
    </customSheetView>
    <customSheetView guid="{9D1FFA88-73F7-42F2-A3C5-A9D88FF9DD10}" showGridLines="0" showRuler="0">
      <selection sqref="A1:E1"/>
      <pageMargins left="1" right="1" top="1" bottom="1" header="0.5" footer="0.5"/>
      <printOptions horizontalCentered="1"/>
      <pageSetup orientation="portrait" r:id="rId3"/>
      <headerFooter alignWithMargins="0"/>
    </customSheetView>
    <customSheetView guid="{F50AFA42-8ACD-49F6-97A0-3A0EB6FE30A6}" showPageBreaks="1" showGridLines="0" printArea="1" showRuler="0">
      <selection activeCell="A32" sqref="A1:IV32"/>
      <pageMargins left="1" right="1" top="1" bottom="1" header="0.5" footer="0.5"/>
      <printOptions horizontalCentered="1"/>
      <pageSetup orientation="portrait" r:id="rId4"/>
      <headerFooter alignWithMargins="0"/>
    </customSheetView>
    <customSheetView guid="{22ADF58D-C99D-4735-AC3B-798FE2CAC042}" showGridLines="0" showRuler="0">
      <selection sqref="A1:E1"/>
      <pageMargins left="1" right="1" top="1" bottom="1" header="0.5" footer="0.5"/>
      <printOptions horizontalCentered="1"/>
      <pageSetup orientation="portrait" r:id="rId5"/>
      <headerFooter alignWithMargins="0"/>
    </customSheetView>
    <customSheetView guid="{75D8622E-4723-408B-B249-2805B46C2441}" showPageBreaks="1" printArea="1" showRuler="0">
      <selection activeCell="F16" sqref="F16"/>
      <pageMargins left="1" right="1" top="1" bottom="1" header="0.5" footer="0.5"/>
      <printOptions horizontalCentered="1"/>
      <pageSetup orientation="portrait" r:id="rId6"/>
      <headerFooter alignWithMargins="0"/>
    </customSheetView>
    <customSheetView guid="{0C6D0C04-69DE-4E3A-B1D1-0E8E605DB47E}" showPageBreaks="1" showGridLines="0" printArea="1" showRuler="0">
      <selection sqref="A1:E1"/>
      <pageMargins left="1" right="1" top="1" bottom="1" header="0.5" footer="0.5"/>
      <printOptions horizontalCentered="1"/>
      <pageSetup orientation="portrait" r:id="rId7"/>
      <headerFooter alignWithMargins="0"/>
    </customSheetView>
    <customSheetView guid="{CF9DD503-15ED-4D19-946E-2BE043323E96}" showPageBreaks="1" showGridLines="0" printArea="1" showRuler="0">
      <selection activeCell="C33" sqref="C33"/>
      <pageMargins left="1" right="1" top="1" bottom="1" header="0.5" footer="0.5"/>
      <printOptions horizontalCentered="1"/>
      <pageSetup orientation="portrait" r:id="rId8"/>
      <headerFooter alignWithMargins="0"/>
    </customSheetView>
    <customSheetView guid="{2E1B4E85-9EBA-4DCB-A22C-856EEAA13F50}" showGridLines="0" topLeftCell="A8">
      <selection activeCell="A34" sqref="A34"/>
      <pageMargins left="1" right="1" top="1" bottom="1" header="0.5" footer="0.5"/>
      <printOptions horizontalCentered="1"/>
      <pageSetup orientation="portrait" r:id="rId9"/>
      <headerFooter alignWithMargins="0"/>
    </customSheetView>
    <customSheetView guid="{D32493C0-863F-42DB-AB8C-F54D6DB98418}" showGridLines="0">
      <selection activeCell="B36" sqref="B36:E36"/>
      <pageMargins left="1" right="1" top="1" bottom="1" header="0.5" footer="0.5"/>
      <printOptions horizontalCentered="1"/>
      <pageSetup orientation="portrait" r:id="rId10"/>
      <headerFooter alignWithMargins="0"/>
    </customSheetView>
    <customSheetView guid="{2AFCF646-680B-40F3-9BDE-1EBC1A80D456}" showGridLines="0">
      <selection activeCell="A2" sqref="A2:E41"/>
      <pageMargins left="1" right="1" top="1" bottom="1" header="0.5" footer="0.5"/>
      <printOptions horizontalCentered="1"/>
      <pageSetup orientation="portrait" r:id="rId11"/>
      <headerFooter alignWithMargins="0"/>
    </customSheetView>
  </customSheetViews>
  <mergeCells count="4">
    <mergeCell ref="A52:E52"/>
    <mergeCell ref="A1:E1"/>
    <mergeCell ref="A65:E65"/>
    <mergeCell ref="A89:E89"/>
  </mergeCells>
  <phoneticPr fontId="2" type="noConversion"/>
  <printOptions horizontalCentered="1"/>
  <pageMargins left="1" right="1" top="1" bottom="1" header="0.5" footer="0.5"/>
  <pageSetup fitToHeight="0" orientation="portrait" r:id="rId1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G90"/>
  <sheetViews>
    <sheetView showGridLines="0" topLeftCell="A62" zoomScale="130" zoomScaleNormal="130" workbookViewId="0">
      <selection activeCell="N59" sqref="N59"/>
    </sheetView>
  </sheetViews>
  <sheetFormatPr defaultColWidth="9.28515625" defaultRowHeight="11.25" x14ac:dyDescent="0.2"/>
  <cols>
    <col min="1" max="1" width="8.7109375" style="1" customWidth="1"/>
    <col min="2" max="6" width="14.7109375" style="2" customWidth="1"/>
    <col min="7" max="16384" width="9.28515625" style="2"/>
  </cols>
  <sheetData>
    <row r="1" spans="1:7" ht="22.5" customHeight="1" x14ac:dyDescent="0.2">
      <c r="A1" s="376" t="s">
        <v>178</v>
      </c>
      <c r="B1" s="355"/>
      <c r="C1" s="355"/>
      <c r="D1" s="355"/>
      <c r="E1" s="355"/>
      <c r="F1" s="355"/>
    </row>
    <row r="2" spans="1:7" ht="15" customHeight="1" x14ac:dyDescent="0.2">
      <c r="A2" s="45" t="s">
        <v>51</v>
      </c>
      <c r="B2" s="22" t="s">
        <v>106</v>
      </c>
      <c r="C2" s="22" t="s">
        <v>105</v>
      </c>
      <c r="D2" s="22" t="s">
        <v>104</v>
      </c>
      <c r="E2" s="22" t="s">
        <v>164</v>
      </c>
      <c r="F2" s="22" t="s">
        <v>127</v>
      </c>
    </row>
    <row r="3" spans="1:7" ht="12" customHeight="1" x14ac:dyDescent="0.2">
      <c r="A3" s="1">
        <v>1978</v>
      </c>
      <c r="B3" s="57">
        <v>0.90799999999999992</v>
      </c>
      <c r="C3" s="57">
        <v>4.5999999999999999E-2</v>
      </c>
      <c r="D3" s="57">
        <v>3.0000000000000001E-3</v>
      </c>
      <c r="E3" s="57">
        <v>2E-3</v>
      </c>
      <c r="F3" s="57">
        <v>4.0999999999999995E-2</v>
      </c>
    </row>
    <row r="4" spans="1:7" ht="12" customHeight="1" x14ac:dyDescent="0.2">
      <c r="A4" s="1">
        <v>1979</v>
      </c>
      <c r="B4" s="57">
        <v>0.90900000000000003</v>
      </c>
      <c r="C4" s="57">
        <v>3.7999999999999999E-2</v>
      </c>
      <c r="D4" s="57">
        <v>3.0000000000000001E-3</v>
      </c>
      <c r="E4" s="57">
        <v>3.0000000000000001E-3</v>
      </c>
      <c r="F4" s="57">
        <v>4.7E-2</v>
      </c>
    </row>
    <row r="5" spans="1:7" ht="12" customHeight="1" x14ac:dyDescent="0.2">
      <c r="A5" s="1">
        <v>1980</v>
      </c>
      <c r="B5" s="57">
        <v>0.93700000000000006</v>
      </c>
      <c r="C5" s="57">
        <v>3.6000000000000004E-2</v>
      </c>
      <c r="D5" s="57">
        <v>3.0000000000000001E-3</v>
      </c>
      <c r="E5" s="57">
        <v>3.0000000000000001E-3</v>
      </c>
      <c r="F5" s="57">
        <v>2.1000000000000001E-2</v>
      </c>
    </row>
    <row r="6" spans="1:7" ht="12" customHeight="1" x14ac:dyDescent="0.2">
      <c r="A6" s="1">
        <v>1981</v>
      </c>
      <c r="B6" s="57">
        <v>0.92599999999999993</v>
      </c>
      <c r="C6" s="57">
        <v>0.03</v>
      </c>
      <c r="D6" s="57">
        <v>4.0000000000000001E-3</v>
      </c>
      <c r="E6" s="57">
        <v>2E-3</v>
      </c>
      <c r="F6" s="57">
        <v>3.7999999999999999E-2</v>
      </c>
    </row>
    <row r="7" spans="1:7" ht="12" customHeight="1" x14ac:dyDescent="0.2">
      <c r="A7" s="1">
        <v>1982</v>
      </c>
      <c r="B7" s="57">
        <v>0.92599999999999993</v>
      </c>
      <c r="C7" s="57">
        <v>4.0999999999999995E-2</v>
      </c>
      <c r="D7" s="57">
        <v>6.0000000000000001E-3</v>
      </c>
      <c r="E7" s="57">
        <v>0</v>
      </c>
      <c r="F7" s="57">
        <v>2.7999999999999997E-2</v>
      </c>
    </row>
    <row r="8" spans="1:7" ht="12" customHeight="1" x14ac:dyDescent="0.2">
      <c r="A8" s="1">
        <v>1983</v>
      </c>
      <c r="B8" s="57">
        <v>0.92700000000000005</v>
      </c>
      <c r="C8" s="57">
        <v>2.7999999999999997E-2</v>
      </c>
      <c r="D8" s="57">
        <v>2E-3</v>
      </c>
      <c r="E8" s="57">
        <v>1E-3</v>
      </c>
      <c r="F8" s="57">
        <v>4.2000000000000003E-2</v>
      </c>
    </row>
    <row r="9" spans="1:7" ht="12" customHeight="1" x14ac:dyDescent="0.2">
      <c r="A9" s="1">
        <v>1984</v>
      </c>
      <c r="B9" s="57">
        <v>0.94799999999999995</v>
      </c>
      <c r="C9" s="57">
        <v>1.6E-2</v>
      </c>
      <c r="D9" s="57">
        <v>0</v>
      </c>
      <c r="E9" s="57">
        <v>0</v>
      </c>
      <c r="F9" s="57">
        <v>3.7000000000000005E-2</v>
      </c>
    </row>
    <row r="10" spans="1:7" ht="12" customHeight="1" x14ac:dyDescent="0.2">
      <c r="A10" s="1">
        <v>1985</v>
      </c>
      <c r="B10" s="57">
        <v>0.92700000000000005</v>
      </c>
      <c r="C10" s="57">
        <v>3.3000000000000002E-2</v>
      </c>
      <c r="D10" s="57">
        <v>2E-3</v>
      </c>
      <c r="E10" s="57">
        <v>2E-3</v>
      </c>
      <c r="F10" s="57">
        <v>3.6000000000000004E-2</v>
      </c>
    </row>
    <row r="11" spans="1:7" ht="12" customHeight="1" x14ac:dyDescent="0.2">
      <c r="A11" s="1">
        <v>1986</v>
      </c>
      <c r="B11" s="57">
        <v>0.93099999999999994</v>
      </c>
      <c r="C11" s="57">
        <v>1.7000000000000001E-2</v>
      </c>
      <c r="D11" s="57">
        <v>0</v>
      </c>
      <c r="E11" s="57">
        <v>1E-3</v>
      </c>
      <c r="F11" s="57">
        <v>5.0999999999999997E-2</v>
      </c>
    </row>
    <row r="12" spans="1:7" ht="12" customHeight="1" x14ac:dyDescent="0.2">
      <c r="A12" s="1">
        <v>1987</v>
      </c>
      <c r="B12" s="57">
        <v>0.90400000000000003</v>
      </c>
      <c r="C12" s="57">
        <v>1.3000000000000001E-2</v>
      </c>
      <c r="D12" s="57">
        <v>0</v>
      </c>
      <c r="E12" s="57">
        <v>3.0000000000000001E-3</v>
      </c>
      <c r="F12" s="57">
        <v>0.08</v>
      </c>
      <c r="G12" s="31"/>
    </row>
    <row r="13" spans="1:7" ht="12" customHeight="1" x14ac:dyDescent="0.2">
      <c r="A13" s="1">
        <v>1988</v>
      </c>
      <c r="B13" s="57">
        <v>0.88</v>
      </c>
      <c r="C13" s="57">
        <v>1.8000000000000002E-2</v>
      </c>
      <c r="D13" s="57">
        <v>2E-3</v>
      </c>
      <c r="E13" s="57">
        <v>1.4999999999999999E-2</v>
      </c>
      <c r="F13" s="57">
        <v>8.5000000000000006E-2</v>
      </c>
    </row>
    <row r="14" spans="1:7" ht="12" customHeight="1" x14ac:dyDescent="0.2">
      <c r="A14" s="1">
        <v>1989</v>
      </c>
      <c r="B14" s="57">
        <v>0.92200000000000004</v>
      </c>
      <c r="C14" s="57">
        <v>9.0000000000000011E-3</v>
      </c>
      <c r="D14" s="57">
        <v>0</v>
      </c>
      <c r="E14" s="57">
        <v>0.01</v>
      </c>
      <c r="F14" s="57">
        <v>5.9000000000000004E-2</v>
      </c>
    </row>
    <row r="15" spans="1:7" ht="12" customHeight="1" x14ac:dyDescent="0.2">
      <c r="A15" s="1">
        <v>1990</v>
      </c>
      <c r="B15" s="57">
        <v>0.92700000000000005</v>
      </c>
      <c r="C15" s="57">
        <v>6.9999999999999993E-3</v>
      </c>
      <c r="D15" s="57">
        <v>0</v>
      </c>
      <c r="E15" s="57">
        <v>1E-3</v>
      </c>
      <c r="F15" s="57">
        <v>6.5000000000000002E-2</v>
      </c>
      <c r="G15" s="31"/>
    </row>
    <row r="16" spans="1:7" ht="12" customHeight="1" x14ac:dyDescent="0.2">
      <c r="A16" s="1">
        <v>1991</v>
      </c>
      <c r="B16" s="57">
        <v>0.85799999999999998</v>
      </c>
      <c r="C16" s="57">
        <v>6.9999999999999993E-3</v>
      </c>
      <c r="D16" s="57">
        <v>0</v>
      </c>
      <c r="E16" s="57">
        <v>0</v>
      </c>
      <c r="F16" s="57">
        <v>0.13500000000000001</v>
      </c>
    </row>
    <row r="17" spans="1:6" ht="12" customHeight="1" x14ac:dyDescent="0.2">
      <c r="A17" s="1">
        <v>1992</v>
      </c>
      <c r="B17" s="57">
        <v>0.92700000000000005</v>
      </c>
      <c r="C17" s="57">
        <v>0.02</v>
      </c>
      <c r="D17" s="57">
        <v>6.9999999999999993E-3</v>
      </c>
      <c r="E17" s="57">
        <v>3.0000000000000001E-3</v>
      </c>
      <c r="F17" s="57">
        <v>4.2999999999999997E-2</v>
      </c>
    </row>
    <row r="18" spans="1:6" ht="12" customHeight="1" x14ac:dyDescent="0.2">
      <c r="A18" s="1">
        <v>1993</v>
      </c>
      <c r="B18" s="57">
        <v>0.93299999999999994</v>
      </c>
      <c r="C18" s="57">
        <v>8.0000000000000002E-3</v>
      </c>
      <c r="D18" s="57">
        <v>8.0000000000000002E-3</v>
      </c>
      <c r="E18" s="57">
        <v>0</v>
      </c>
      <c r="F18" s="57">
        <v>5.0999999999999997E-2</v>
      </c>
    </row>
    <row r="19" spans="1:6" ht="12" customHeight="1" x14ac:dyDescent="0.2">
      <c r="A19" s="1" t="s">
        <v>165</v>
      </c>
      <c r="B19" s="57">
        <v>1</v>
      </c>
      <c r="C19" s="57">
        <v>0</v>
      </c>
      <c r="D19" s="57">
        <v>0</v>
      </c>
      <c r="E19" s="57">
        <v>0</v>
      </c>
      <c r="F19" s="57">
        <v>0</v>
      </c>
    </row>
    <row r="20" spans="1:6" ht="12" customHeight="1" x14ac:dyDescent="0.2">
      <c r="A20" s="1">
        <v>1995</v>
      </c>
      <c r="B20" s="57">
        <v>0.95799999999999996</v>
      </c>
      <c r="C20" s="57">
        <v>0</v>
      </c>
      <c r="D20" s="57">
        <v>0</v>
      </c>
      <c r="E20" s="57">
        <v>0</v>
      </c>
      <c r="F20" s="57">
        <v>4.2000000000000003E-2</v>
      </c>
    </row>
    <row r="21" spans="1:6" ht="12" customHeight="1" x14ac:dyDescent="0.2">
      <c r="A21" s="1">
        <v>1996</v>
      </c>
      <c r="B21" s="57">
        <v>0.93299999999999994</v>
      </c>
      <c r="C21" s="57">
        <v>0</v>
      </c>
      <c r="D21" s="57">
        <v>0</v>
      </c>
      <c r="E21" s="57">
        <v>0</v>
      </c>
      <c r="F21" s="57">
        <v>6.7000000000000004E-2</v>
      </c>
    </row>
    <row r="22" spans="1:6" ht="12" customHeight="1" x14ac:dyDescent="0.2">
      <c r="A22" s="1">
        <v>1997</v>
      </c>
      <c r="B22" s="57">
        <v>0.96099999999999997</v>
      </c>
      <c r="C22" s="57">
        <v>0</v>
      </c>
      <c r="D22" s="57">
        <v>0</v>
      </c>
      <c r="E22" s="57">
        <v>0</v>
      </c>
      <c r="F22" s="57">
        <v>3.9E-2</v>
      </c>
    </row>
    <row r="23" spans="1:6" ht="12" customHeight="1" x14ac:dyDescent="0.2">
      <c r="A23" s="1">
        <v>1998</v>
      </c>
      <c r="B23" s="57">
        <v>0.95700000000000007</v>
      </c>
      <c r="C23" s="57">
        <v>0</v>
      </c>
      <c r="D23" s="57">
        <v>0</v>
      </c>
      <c r="E23" s="57">
        <v>0</v>
      </c>
      <c r="F23" s="57">
        <v>4.2999999999999997E-2</v>
      </c>
    </row>
    <row r="24" spans="1:6" ht="12" customHeight="1" x14ac:dyDescent="0.2">
      <c r="A24" s="1">
        <v>1999</v>
      </c>
      <c r="B24" s="57">
        <v>0.94700000000000006</v>
      </c>
      <c r="C24" s="57">
        <v>0</v>
      </c>
      <c r="D24" s="57">
        <v>0</v>
      </c>
      <c r="E24" s="57">
        <v>0</v>
      </c>
      <c r="F24" s="57">
        <v>5.2999999999999999E-2</v>
      </c>
    </row>
    <row r="25" spans="1:6" ht="12" customHeight="1" x14ac:dyDescent="0.2">
      <c r="A25" s="1">
        <v>2000</v>
      </c>
      <c r="B25" s="57">
        <v>0.91799999999999993</v>
      </c>
      <c r="C25" s="57">
        <v>0</v>
      </c>
      <c r="D25" s="57">
        <v>0</v>
      </c>
      <c r="E25" s="57">
        <v>0</v>
      </c>
      <c r="F25" s="57">
        <v>8.199999999999999E-2</v>
      </c>
    </row>
    <row r="26" spans="1:6" ht="12" customHeight="1" x14ac:dyDescent="0.2">
      <c r="A26" s="1">
        <v>2001</v>
      </c>
      <c r="B26" s="57">
        <v>1</v>
      </c>
      <c r="C26" s="57">
        <v>0</v>
      </c>
      <c r="D26" s="57">
        <v>0</v>
      </c>
      <c r="E26" s="57">
        <v>0</v>
      </c>
      <c r="F26" s="57">
        <v>0</v>
      </c>
    </row>
    <row r="27" spans="1:6" ht="12" customHeight="1" x14ac:dyDescent="0.2">
      <c r="A27" s="1">
        <v>2002</v>
      </c>
      <c r="B27" s="57">
        <v>0.96099999999999997</v>
      </c>
      <c r="C27" s="57">
        <v>0</v>
      </c>
      <c r="D27" s="57">
        <v>0</v>
      </c>
      <c r="E27" s="57">
        <v>0</v>
      </c>
      <c r="F27" s="57">
        <v>3.9E-2</v>
      </c>
    </row>
    <row r="28" spans="1:6" ht="12" customHeight="1" x14ac:dyDescent="0.2">
      <c r="A28" s="1">
        <v>2003</v>
      </c>
      <c r="B28" s="57">
        <v>1</v>
      </c>
      <c r="C28" s="57">
        <v>0</v>
      </c>
      <c r="D28" s="57">
        <v>0</v>
      </c>
      <c r="E28" s="57">
        <v>0</v>
      </c>
      <c r="F28" s="57">
        <v>0</v>
      </c>
    </row>
    <row r="29" spans="1:6" ht="12" customHeight="1" x14ac:dyDescent="0.2">
      <c r="A29" s="1">
        <v>2004</v>
      </c>
      <c r="B29" s="57">
        <v>0.96499999999999997</v>
      </c>
      <c r="C29" s="57">
        <v>1.2E-2</v>
      </c>
      <c r="D29" s="57">
        <v>0</v>
      </c>
      <c r="E29" s="57">
        <v>0</v>
      </c>
      <c r="F29" s="57">
        <v>2.3E-2</v>
      </c>
    </row>
    <row r="30" spans="1:6" ht="12" customHeight="1" x14ac:dyDescent="0.2">
      <c r="A30" s="1">
        <v>2005</v>
      </c>
      <c r="B30" s="57">
        <v>0.95599999999999996</v>
      </c>
      <c r="C30" s="57">
        <v>3.3000000000000002E-2</v>
      </c>
      <c r="D30" s="57">
        <v>0</v>
      </c>
      <c r="E30" s="57">
        <v>0</v>
      </c>
      <c r="F30" s="57">
        <v>1.0999999999999999E-2</v>
      </c>
    </row>
    <row r="31" spans="1:6" ht="12" customHeight="1" x14ac:dyDescent="0.2">
      <c r="A31" s="1">
        <v>2006</v>
      </c>
      <c r="B31" s="57">
        <f>83/84</f>
        <v>0.98809523809523814</v>
      </c>
      <c r="C31" s="57">
        <f>1/84</f>
        <v>1.1904761904761904E-2</v>
      </c>
      <c r="D31" s="57">
        <v>0</v>
      </c>
      <c r="E31" s="57">
        <v>0</v>
      </c>
      <c r="F31" s="57">
        <v>0</v>
      </c>
    </row>
    <row r="32" spans="1:6" ht="12" customHeight="1" x14ac:dyDescent="0.2">
      <c r="A32" s="1">
        <v>2007</v>
      </c>
      <c r="B32" s="57">
        <f>74/79</f>
        <v>0.93670886075949367</v>
      </c>
      <c r="C32" s="57">
        <f>5/79</f>
        <v>6.3291139240506333E-2</v>
      </c>
      <c r="D32" s="57">
        <v>0</v>
      </c>
      <c r="E32" s="57">
        <v>0</v>
      </c>
      <c r="F32" s="57">
        <v>0</v>
      </c>
    </row>
    <row r="33" spans="1:6" ht="12" customHeight="1" x14ac:dyDescent="0.2">
      <c r="A33" s="1">
        <v>2008</v>
      </c>
      <c r="B33" s="57">
        <f>82/86</f>
        <v>0.95348837209302328</v>
      </c>
      <c r="C33" s="57">
        <f>3/86</f>
        <v>3.4883720930232558E-2</v>
      </c>
      <c r="D33" s="57">
        <v>0</v>
      </c>
      <c r="E33" s="57">
        <f>1/86</f>
        <v>1.1627906976744186E-2</v>
      </c>
      <c r="F33" s="57">
        <v>0</v>
      </c>
    </row>
    <row r="34" spans="1:6" ht="12" customHeight="1" x14ac:dyDescent="0.2">
      <c r="A34" s="1">
        <v>2009</v>
      </c>
      <c r="B34" s="74">
        <f>92/97</f>
        <v>0.94845360824742264</v>
      </c>
      <c r="C34" s="74">
        <f>4/97</f>
        <v>4.1237113402061855E-2</v>
      </c>
      <c r="D34" s="74">
        <f>1/97</f>
        <v>1.0309278350515464E-2</v>
      </c>
      <c r="E34" s="74">
        <f>0/97</f>
        <v>0</v>
      </c>
      <c r="F34" s="57">
        <v>0</v>
      </c>
    </row>
    <row r="35" spans="1:6" ht="12" customHeight="1" x14ac:dyDescent="0.2">
      <c r="A35" s="1">
        <v>2010</v>
      </c>
      <c r="B35" s="57">
        <f>106/116</f>
        <v>0.91379310344827591</v>
      </c>
      <c r="C35" s="57">
        <f>6/116</f>
        <v>5.1724137931034482E-2</v>
      </c>
      <c r="D35" s="57">
        <f>0/116</f>
        <v>0</v>
      </c>
      <c r="E35" s="57">
        <f>0/116</f>
        <v>0</v>
      </c>
      <c r="F35" s="57">
        <f>4/116</f>
        <v>3.4482758620689655E-2</v>
      </c>
    </row>
    <row r="36" spans="1:6" ht="12" customHeight="1" x14ac:dyDescent="0.2">
      <c r="A36" s="1">
        <v>2011</v>
      </c>
      <c r="B36" s="57">
        <f>102/112</f>
        <v>0.9107142857142857</v>
      </c>
      <c r="C36" s="57">
        <f>9/112</f>
        <v>8.0357142857142863E-2</v>
      </c>
      <c r="D36" s="57">
        <f>0/112</f>
        <v>0</v>
      </c>
      <c r="E36" s="57">
        <f>0/112</f>
        <v>0</v>
      </c>
      <c r="F36" s="57">
        <f>1/112</f>
        <v>8.9285714285714281E-3</v>
      </c>
    </row>
    <row r="37" spans="1:6" ht="12" customHeight="1" x14ac:dyDescent="0.2">
      <c r="A37" s="1">
        <v>2012</v>
      </c>
      <c r="B37" s="57">
        <f>90/105</f>
        <v>0.8571428571428571</v>
      </c>
      <c r="C37" s="57">
        <f>12/105</f>
        <v>0.11428571428571428</v>
      </c>
      <c r="D37" s="57">
        <f>2/105</f>
        <v>1.9047619047619049E-2</v>
      </c>
      <c r="E37" s="57">
        <f>0/112</f>
        <v>0</v>
      </c>
      <c r="F37" s="57">
        <f>1/105</f>
        <v>9.5238095238095247E-3</v>
      </c>
    </row>
    <row r="38" spans="1:6" ht="12" customHeight="1" x14ac:dyDescent="0.2">
      <c r="A38" s="1">
        <v>2013</v>
      </c>
      <c r="B38" s="57">
        <f>93/108</f>
        <v>0.86111111111111116</v>
      </c>
      <c r="C38" s="57">
        <f>10/108</f>
        <v>9.2592592592592587E-2</v>
      </c>
      <c r="D38" s="57">
        <f>0/108</f>
        <v>0</v>
      </c>
      <c r="E38" s="57">
        <f>0/108</f>
        <v>0</v>
      </c>
      <c r="F38" s="57">
        <f>5/108</f>
        <v>4.6296296296296294E-2</v>
      </c>
    </row>
    <row r="39" spans="1:6" ht="12" customHeight="1" x14ac:dyDescent="0.2">
      <c r="A39" s="1">
        <v>2014</v>
      </c>
      <c r="B39" s="57">
        <f>109/116</f>
        <v>0.93965517241379315</v>
      </c>
      <c r="C39" s="57">
        <f>7/116</f>
        <v>6.0344827586206899E-2</v>
      </c>
      <c r="D39" s="57">
        <f>0/108</f>
        <v>0</v>
      </c>
      <c r="E39" s="57">
        <f>0/108</f>
        <v>0</v>
      </c>
      <c r="F39" s="57">
        <v>0</v>
      </c>
    </row>
    <row r="40" spans="1:6" ht="12" customHeight="1" x14ac:dyDescent="0.2">
      <c r="A40" s="1">
        <v>2015</v>
      </c>
      <c r="B40" s="57">
        <v>0.86065573770491799</v>
      </c>
      <c r="C40" s="57">
        <v>0.10655737704918032</v>
      </c>
      <c r="D40" s="57">
        <v>8.1967213114754103E-3</v>
      </c>
      <c r="E40" s="57">
        <v>0</v>
      </c>
      <c r="F40" s="57">
        <v>2.4590163934426229E-2</v>
      </c>
    </row>
    <row r="41" spans="1:6" ht="12" customHeight="1" x14ac:dyDescent="0.2">
      <c r="A41" s="1">
        <v>2016</v>
      </c>
      <c r="B41" s="57">
        <v>0.89719626168224298</v>
      </c>
      <c r="C41" s="57">
        <v>9.3457943925233641E-2</v>
      </c>
      <c r="D41" s="57">
        <v>0</v>
      </c>
      <c r="E41" s="57">
        <v>0</v>
      </c>
      <c r="F41" s="57">
        <v>9.3457943925233638E-3</v>
      </c>
    </row>
    <row r="42" spans="1:6" ht="12" customHeight="1" x14ac:dyDescent="0.2">
      <c r="A42" s="1">
        <v>2017</v>
      </c>
      <c r="B42" s="111">
        <f>93/108</f>
        <v>0.86111111111111116</v>
      </c>
      <c r="C42" s="111">
        <f>11/108</f>
        <v>0.10185185185185185</v>
      </c>
      <c r="D42" s="111">
        <f>2/108</f>
        <v>1.8518518518518517E-2</v>
      </c>
      <c r="E42" s="111">
        <v>0</v>
      </c>
      <c r="F42" s="111">
        <f>2/108</f>
        <v>1.8518518518518517E-2</v>
      </c>
    </row>
    <row r="43" spans="1:6" ht="12" customHeight="1" x14ac:dyDescent="0.2">
      <c r="A43" s="1">
        <v>2018</v>
      </c>
      <c r="B43" s="111">
        <v>0.8529411764705882</v>
      </c>
      <c r="C43" s="111">
        <v>0.11764705882352941</v>
      </c>
      <c r="D43" s="111">
        <v>0</v>
      </c>
      <c r="E43" s="111">
        <v>0</v>
      </c>
      <c r="F43" s="111">
        <v>2.9411764705882353E-2</v>
      </c>
    </row>
    <row r="44" spans="1:6" ht="12" customHeight="1" x14ac:dyDescent="0.2">
      <c r="A44" s="1">
        <v>2019</v>
      </c>
      <c r="B44" s="111">
        <v>0.85227272727272729</v>
      </c>
      <c r="C44" s="111">
        <v>0.11363636363636363</v>
      </c>
      <c r="D44" s="111">
        <v>1.1363636363636364E-2</v>
      </c>
      <c r="E44" s="111">
        <v>0</v>
      </c>
      <c r="F44" s="111">
        <v>2.2727272727272728E-2</v>
      </c>
    </row>
    <row r="45" spans="1:6" ht="12" customHeight="1" x14ac:dyDescent="0.2">
      <c r="A45" s="1">
        <v>2020</v>
      </c>
      <c r="B45" s="111">
        <v>0.83333333333333337</v>
      </c>
      <c r="C45" s="111">
        <v>0.1</v>
      </c>
      <c r="D45" s="111">
        <v>0</v>
      </c>
      <c r="E45" s="111">
        <v>0</v>
      </c>
      <c r="F45" s="111">
        <v>6.6666666666666666E-2</v>
      </c>
    </row>
    <row r="46" spans="1:6" ht="12" customHeight="1" x14ac:dyDescent="0.2">
      <c r="A46" s="1">
        <v>2021</v>
      </c>
      <c r="B46" s="111">
        <v>0.82894736842105265</v>
      </c>
      <c r="C46" s="111">
        <v>0.10526315789473684</v>
      </c>
      <c r="D46" s="111">
        <v>5.2631578947368418E-2</v>
      </c>
      <c r="E46" s="111">
        <v>0</v>
      </c>
      <c r="F46" s="111">
        <v>1.3157894736842105E-2</v>
      </c>
    </row>
    <row r="47" spans="1:6" ht="12" customHeight="1" x14ac:dyDescent="0.2">
      <c r="A47" s="1">
        <v>2022</v>
      </c>
      <c r="B47" s="111">
        <v>0.82279999999999998</v>
      </c>
      <c r="C47" s="111">
        <v>0.1139</v>
      </c>
      <c r="D47" s="111">
        <v>5.0599999999999999E-2</v>
      </c>
      <c r="E47" s="111">
        <v>0</v>
      </c>
      <c r="F47" s="111">
        <v>1.2699999999999999E-2</v>
      </c>
    </row>
    <row r="48" spans="1:6" ht="12" customHeight="1" x14ac:dyDescent="0.2">
      <c r="A48" s="1">
        <v>2023</v>
      </c>
      <c r="B48" s="111">
        <v>0.81720430107526887</v>
      </c>
      <c r="C48" s="111">
        <v>0.11827956989247312</v>
      </c>
      <c r="D48" s="111">
        <v>5.3763440860215055E-2</v>
      </c>
      <c r="E48" s="111">
        <v>0</v>
      </c>
      <c r="F48" s="111">
        <v>1.0752688172043012E-2</v>
      </c>
    </row>
    <row r="49" spans="1:6" ht="12" customHeight="1" x14ac:dyDescent="0.2">
      <c r="A49" s="1">
        <v>2024</v>
      </c>
      <c r="B49" s="111">
        <v>0.8165137614678899</v>
      </c>
      <c r="C49" s="111">
        <v>0.11009174311926606</v>
      </c>
      <c r="D49" s="111">
        <v>5.5045871559633031E-2</v>
      </c>
      <c r="E49" s="111">
        <v>0</v>
      </c>
      <c r="F49" s="111">
        <v>1.834862385321101E-2</v>
      </c>
    </row>
    <row r="50" spans="1:6" ht="12" customHeight="1" x14ac:dyDescent="0.2">
      <c r="A50" s="1">
        <v>2025</v>
      </c>
      <c r="B50" s="108">
        <v>0.8</v>
      </c>
      <c r="C50" s="108">
        <v>0.1391304347826087</v>
      </c>
      <c r="D50" s="108">
        <v>4.3478260869565216E-2</v>
      </c>
      <c r="E50" s="111">
        <v>0</v>
      </c>
      <c r="F50" s="108">
        <f>1-(SUM(B50:D50))</f>
        <v>1.7391304347826098E-2</v>
      </c>
    </row>
    <row r="51" spans="1:6" ht="12.75" customHeight="1" x14ac:dyDescent="0.2">
      <c r="A51" s="316" t="s">
        <v>81</v>
      </c>
      <c r="B51" s="316"/>
      <c r="C51" s="316"/>
      <c r="D51" s="316"/>
      <c r="E51" s="316"/>
      <c r="F51" s="316"/>
    </row>
    <row r="52" spans="1:6" ht="22.5" customHeight="1" x14ac:dyDescent="0.2">
      <c r="A52" s="314" t="s">
        <v>277</v>
      </c>
      <c r="B52" s="314"/>
      <c r="C52" s="314"/>
      <c r="D52" s="314"/>
      <c r="E52" s="314"/>
      <c r="F52" s="314"/>
    </row>
    <row r="60" spans="1:6" s="102" customFormat="1" x14ac:dyDescent="0.2">
      <c r="A60" s="118"/>
    </row>
    <row r="65" spans="1:6" ht="24" customHeight="1" x14ac:dyDescent="0.2">
      <c r="A65" s="376" t="s">
        <v>178</v>
      </c>
      <c r="B65" s="355"/>
      <c r="C65" s="355"/>
      <c r="D65" s="355"/>
      <c r="E65" s="355"/>
      <c r="F65" s="355"/>
    </row>
    <row r="66" spans="1:6" ht="22.5" x14ac:dyDescent="0.2">
      <c r="A66" s="45" t="s">
        <v>248</v>
      </c>
      <c r="B66" s="22" t="s">
        <v>106</v>
      </c>
      <c r="C66" s="22" t="s">
        <v>105</v>
      </c>
      <c r="D66" s="22" t="s">
        <v>104</v>
      </c>
      <c r="E66" s="22" t="s">
        <v>164</v>
      </c>
      <c r="F66" s="22" t="s">
        <v>127</v>
      </c>
    </row>
    <row r="67" spans="1:6" x14ac:dyDescent="0.2">
      <c r="A67" s="70" t="s">
        <v>245</v>
      </c>
      <c r="B67" s="208">
        <f>AVERAGE(B3:B5)</f>
        <v>0.91800000000000004</v>
      </c>
      <c r="C67" s="208">
        <f t="shared" ref="C67:F67" si="0">AVERAGE(C3:C5)</f>
        <v>0.04</v>
      </c>
      <c r="D67" s="208">
        <f t="shared" si="0"/>
        <v>3.0000000000000005E-3</v>
      </c>
      <c r="E67" s="208">
        <f t="shared" si="0"/>
        <v>2.6666666666666666E-3</v>
      </c>
      <c r="F67" s="208">
        <f t="shared" si="0"/>
        <v>3.6333333333333336E-2</v>
      </c>
    </row>
    <row r="68" spans="1:6" x14ac:dyDescent="0.2">
      <c r="A68" s="70" t="s">
        <v>14</v>
      </c>
      <c r="B68" s="208">
        <f>AVERAGE(B6:B10)</f>
        <v>0.93079999999999996</v>
      </c>
      <c r="C68" s="208">
        <f t="shared" ref="C68:F68" si="1">AVERAGE(C6:C10)</f>
        <v>2.9599999999999998E-2</v>
      </c>
      <c r="D68" s="208">
        <f t="shared" si="1"/>
        <v>2.8E-3</v>
      </c>
      <c r="E68" s="208">
        <f t="shared" si="1"/>
        <v>1E-3</v>
      </c>
      <c r="F68" s="208">
        <f t="shared" si="1"/>
        <v>3.6200000000000003E-2</v>
      </c>
    </row>
    <row r="69" spans="1:6" x14ac:dyDescent="0.2">
      <c r="A69" s="70" t="s">
        <v>15</v>
      </c>
      <c r="B69" s="208">
        <f>AVERAGE(B11:B15)</f>
        <v>0.91280000000000006</v>
      </c>
      <c r="C69" s="208">
        <f>AVERAGE(C11:C15)</f>
        <v>1.2800000000000001E-2</v>
      </c>
      <c r="D69" s="208">
        <f>AVERAGE(D11:D15)</f>
        <v>4.0000000000000002E-4</v>
      </c>
      <c r="E69" s="208">
        <f>AVERAGE(E11:E15)</f>
        <v>6.0000000000000001E-3</v>
      </c>
      <c r="F69" s="208">
        <f>AVERAGE(F11:F15)</f>
        <v>6.8000000000000005E-2</v>
      </c>
    </row>
    <row r="70" spans="1:6" x14ac:dyDescent="0.2">
      <c r="A70" s="1" t="s">
        <v>273</v>
      </c>
      <c r="B70" s="208">
        <f>AVERAGE(B16:B20)</f>
        <v>0.93520000000000003</v>
      </c>
      <c r="C70" s="208">
        <f>AVERAGE(C16:C20)</f>
        <v>7.000000000000001E-3</v>
      </c>
      <c r="D70" s="208">
        <f>AVERAGE(D16:D20)</f>
        <v>3.0000000000000001E-3</v>
      </c>
      <c r="E70" s="208">
        <f>AVERAGE(E16:E20)</f>
        <v>6.0000000000000006E-4</v>
      </c>
      <c r="F70" s="208">
        <f>AVERAGE(F16:F20)</f>
        <v>5.4199999999999991E-2</v>
      </c>
    </row>
    <row r="71" spans="1:6" x14ac:dyDescent="0.2">
      <c r="A71" s="1" t="s">
        <v>185</v>
      </c>
      <c r="B71" s="208">
        <f>AVERAGE(B21:B25)</f>
        <v>0.94320000000000004</v>
      </c>
      <c r="C71" s="208">
        <f t="shared" ref="C71:F71" si="2">AVERAGE(C21:C25)</f>
        <v>0</v>
      </c>
      <c r="D71" s="208">
        <f t="shared" si="2"/>
        <v>0</v>
      </c>
      <c r="E71" s="208">
        <f t="shared" si="2"/>
        <v>0</v>
      </c>
      <c r="F71" s="208">
        <f t="shared" si="2"/>
        <v>5.6800000000000003E-2</v>
      </c>
    </row>
    <row r="72" spans="1:6" x14ac:dyDescent="0.2">
      <c r="A72" s="1" t="s">
        <v>209</v>
      </c>
      <c r="B72" s="208">
        <f>AVERAGE(B26:B30)</f>
        <v>0.97639999999999993</v>
      </c>
      <c r="C72" s="208">
        <f t="shared" ref="C72:F72" si="3">AVERAGE(C26:C30)</f>
        <v>8.9999999999999993E-3</v>
      </c>
      <c r="D72" s="208">
        <f t="shared" si="3"/>
        <v>0</v>
      </c>
      <c r="E72" s="208">
        <f t="shared" si="3"/>
        <v>0</v>
      </c>
      <c r="F72" s="208">
        <f t="shared" si="3"/>
        <v>1.4599999999999998E-2</v>
      </c>
    </row>
    <row r="73" spans="1:6" x14ac:dyDescent="0.2">
      <c r="A73" s="1" t="s">
        <v>243</v>
      </c>
      <c r="B73" s="208">
        <f>AVERAGE(B31:B35)</f>
        <v>0.94810783652869068</v>
      </c>
      <c r="C73" s="208">
        <f t="shared" ref="C73:F73" si="4">AVERAGE(C31:C35)</f>
        <v>4.0608174681719421E-2</v>
      </c>
      <c r="D73" s="208">
        <f t="shared" si="4"/>
        <v>2.0618556701030928E-3</v>
      </c>
      <c r="E73" s="208">
        <f t="shared" si="4"/>
        <v>2.3255813953488372E-3</v>
      </c>
      <c r="F73" s="208">
        <f t="shared" si="4"/>
        <v>6.8965517241379309E-3</v>
      </c>
    </row>
    <row r="74" spans="1:6" x14ac:dyDescent="0.2">
      <c r="A74" s="1">
        <v>2011</v>
      </c>
      <c r="B74" s="59">
        <f t="shared" ref="B74:F74" si="5">B36</f>
        <v>0.9107142857142857</v>
      </c>
      <c r="C74" s="59">
        <f t="shared" si="5"/>
        <v>8.0357142857142863E-2</v>
      </c>
      <c r="D74" s="59">
        <f t="shared" si="5"/>
        <v>0</v>
      </c>
      <c r="E74" s="59">
        <f t="shared" si="5"/>
        <v>0</v>
      </c>
      <c r="F74" s="59">
        <f t="shared" si="5"/>
        <v>8.9285714285714281E-3</v>
      </c>
    </row>
    <row r="75" spans="1:6" x14ac:dyDescent="0.2">
      <c r="A75" s="1">
        <v>2012</v>
      </c>
      <c r="B75" s="59">
        <f t="shared" ref="B75:F75" si="6">B37</f>
        <v>0.8571428571428571</v>
      </c>
      <c r="C75" s="59">
        <f t="shared" si="6"/>
        <v>0.11428571428571428</v>
      </c>
      <c r="D75" s="59">
        <f t="shared" si="6"/>
        <v>1.9047619047619049E-2</v>
      </c>
      <c r="E75" s="59">
        <f t="shared" si="6"/>
        <v>0</v>
      </c>
      <c r="F75" s="59">
        <f t="shared" si="6"/>
        <v>9.5238095238095247E-3</v>
      </c>
    </row>
    <row r="76" spans="1:6" x14ac:dyDescent="0.2">
      <c r="A76" s="1">
        <v>2013</v>
      </c>
      <c r="B76" s="59">
        <f t="shared" ref="B76:F76" si="7">B38</f>
        <v>0.86111111111111116</v>
      </c>
      <c r="C76" s="59">
        <f t="shared" si="7"/>
        <v>9.2592592592592587E-2</v>
      </c>
      <c r="D76" s="59">
        <f t="shared" si="7"/>
        <v>0</v>
      </c>
      <c r="E76" s="59">
        <f t="shared" si="7"/>
        <v>0</v>
      </c>
      <c r="F76" s="59">
        <f t="shared" si="7"/>
        <v>4.6296296296296294E-2</v>
      </c>
    </row>
    <row r="77" spans="1:6" x14ac:dyDescent="0.2">
      <c r="A77" s="1">
        <v>2014</v>
      </c>
      <c r="B77" s="59">
        <f t="shared" ref="B77:F77" si="8">B39</f>
        <v>0.93965517241379315</v>
      </c>
      <c r="C77" s="59">
        <f t="shared" si="8"/>
        <v>6.0344827586206899E-2</v>
      </c>
      <c r="D77" s="59">
        <f t="shared" si="8"/>
        <v>0</v>
      </c>
      <c r="E77" s="59">
        <f t="shared" si="8"/>
        <v>0</v>
      </c>
      <c r="F77" s="59">
        <f t="shared" si="8"/>
        <v>0</v>
      </c>
    </row>
    <row r="78" spans="1:6" x14ac:dyDescent="0.2">
      <c r="A78" s="1">
        <v>2015</v>
      </c>
      <c r="B78" s="59">
        <f t="shared" ref="B78:F78" si="9">B40</f>
        <v>0.86065573770491799</v>
      </c>
      <c r="C78" s="59">
        <f t="shared" si="9"/>
        <v>0.10655737704918032</v>
      </c>
      <c r="D78" s="59">
        <f t="shared" si="9"/>
        <v>8.1967213114754103E-3</v>
      </c>
      <c r="E78" s="59">
        <f t="shared" si="9"/>
        <v>0</v>
      </c>
      <c r="F78" s="59">
        <f t="shared" si="9"/>
        <v>2.4590163934426229E-2</v>
      </c>
    </row>
    <row r="79" spans="1:6" x14ac:dyDescent="0.2">
      <c r="A79" s="1">
        <v>2016</v>
      </c>
      <c r="B79" s="59">
        <f t="shared" ref="B79:F79" si="10">B41</f>
        <v>0.89719626168224298</v>
      </c>
      <c r="C79" s="59">
        <f t="shared" si="10"/>
        <v>9.3457943925233641E-2</v>
      </c>
      <c r="D79" s="59">
        <f t="shared" si="10"/>
        <v>0</v>
      </c>
      <c r="E79" s="59">
        <f t="shared" si="10"/>
        <v>0</v>
      </c>
      <c r="F79" s="59">
        <f t="shared" si="10"/>
        <v>9.3457943925233638E-3</v>
      </c>
    </row>
    <row r="80" spans="1:6" x14ac:dyDescent="0.2">
      <c r="A80" s="1">
        <v>2017</v>
      </c>
      <c r="B80" s="59">
        <f t="shared" ref="B80:F80" si="11">B42</f>
        <v>0.86111111111111116</v>
      </c>
      <c r="C80" s="59">
        <f t="shared" si="11"/>
        <v>0.10185185185185185</v>
      </c>
      <c r="D80" s="59">
        <f t="shared" si="11"/>
        <v>1.8518518518518517E-2</v>
      </c>
      <c r="E80" s="59">
        <f t="shared" si="11"/>
        <v>0</v>
      </c>
      <c r="F80" s="59">
        <f t="shared" si="11"/>
        <v>1.8518518518518517E-2</v>
      </c>
    </row>
    <row r="81" spans="1:6" x14ac:dyDescent="0.2">
      <c r="A81" s="1">
        <v>2018</v>
      </c>
      <c r="B81" s="59">
        <f t="shared" ref="B81:F81" si="12">B43</f>
        <v>0.8529411764705882</v>
      </c>
      <c r="C81" s="59">
        <f t="shared" si="12"/>
        <v>0.11764705882352941</v>
      </c>
      <c r="D81" s="59">
        <f t="shared" si="12"/>
        <v>0</v>
      </c>
      <c r="E81" s="59">
        <f t="shared" si="12"/>
        <v>0</v>
      </c>
      <c r="F81" s="59">
        <f t="shared" si="12"/>
        <v>2.9411764705882353E-2</v>
      </c>
    </row>
    <row r="82" spans="1:6" x14ac:dyDescent="0.2">
      <c r="A82" s="1">
        <v>2019</v>
      </c>
      <c r="B82" s="59">
        <f t="shared" ref="B82:F82" si="13">B44</f>
        <v>0.85227272727272729</v>
      </c>
      <c r="C82" s="59">
        <f t="shared" si="13"/>
        <v>0.11363636363636363</v>
      </c>
      <c r="D82" s="59">
        <f t="shared" si="13"/>
        <v>1.1363636363636364E-2</v>
      </c>
      <c r="E82" s="59">
        <f t="shared" si="13"/>
        <v>0</v>
      </c>
      <c r="F82" s="59">
        <f t="shared" si="13"/>
        <v>2.2727272727272728E-2</v>
      </c>
    </row>
    <row r="83" spans="1:6" x14ac:dyDescent="0.2">
      <c r="A83" s="1">
        <v>2020</v>
      </c>
      <c r="B83" s="59">
        <f t="shared" ref="B83:F86" si="14">B45</f>
        <v>0.83333333333333337</v>
      </c>
      <c r="C83" s="59">
        <f t="shared" si="14"/>
        <v>0.1</v>
      </c>
      <c r="D83" s="59">
        <f t="shared" si="14"/>
        <v>0</v>
      </c>
      <c r="E83" s="59">
        <f t="shared" si="14"/>
        <v>0</v>
      </c>
      <c r="F83" s="59">
        <f t="shared" si="14"/>
        <v>6.6666666666666666E-2</v>
      </c>
    </row>
    <row r="84" spans="1:6" x14ac:dyDescent="0.2">
      <c r="A84" s="1">
        <v>2021</v>
      </c>
      <c r="B84" s="59">
        <f t="shared" si="14"/>
        <v>0.82894736842105265</v>
      </c>
      <c r="C84" s="59">
        <f t="shared" si="14"/>
        <v>0.10526315789473684</v>
      </c>
      <c r="D84" s="59">
        <f t="shared" si="14"/>
        <v>5.2631578947368418E-2</v>
      </c>
      <c r="E84" s="59">
        <f t="shared" si="14"/>
        <v>0</v>
      </c>
      <c r="F84" s="59">
        <f t="shared" si="14"/>
        <v>1.3157894736842105E-2</v>
      </c>
    </row>
    <row r="85" spans="1:6" x14ac:dyDescent="0.2">
      <c r="A85" s="1">
        <v>2022</v>
      </c>
      <c r="B85" s="59">
        <f t="shared" si="14"/>
        <v>0.82279999999999998</v>
      </c>
      <c r="C85" s="59">
        <f t="shared" si="14"/>
        <v>0.1139</v>
      </c>
      <c r="D85" s="59">
        <f t="shared" si="14"/>
        <v>5.0599999999999999E-2</v>
      </c>
      <c r="E85" s="59">
        <f t="shared" si="14"/>
        <v>0</v>
      </c>
      <c r="F85" s="59">
        <f t="shared" si="14"/>
        <v>1.2699999999999999E-2</v>
      </c>
    </row>
    <row r="86" spans="1:6" x14ac:dyDescent="0.2">
      <c r="A86" s="1">
        <v>2023</v>
      </c>
      <c r="B86" s="59">
        <f t="shared" si="14"/>
        <v>0.81720430107526887</v>
      </c>
      <c r="C86" s="59">
        <f t="shared" si="14"/>
        <v>0.11827956989247312</v>
      </c>
      <c r="D86" s="59">
        <f t="shared" si="14"/>
        <v>5.3763440860215055E-2</v>
      </c>
      <c r="E86" s="59">
        <f t="shared" si="14"/>
        <v>0</v>
      </c>
      <c r="F86" s="59">
        <f t="shared" si="14"/>
        <v>1.0752688172043012E-2</v>
      </c>
    </row>
    <row r="87" spans="1:6" x14ac:dyDescent="0.2">
      <c r="A87" s="1">
        <v>2024</v>
      </c>
      <c r="B87" s="59">
        <f t="shared" ref="B87:F88" si="15">B49</f>
        <v>0.8165137614678899</v>
      </c>
      <c r="C87" s="59">
        <f t="shared" si="15"/>
        <v>0.11009174311926606</v>
      </c>
      <c r="D87" s="59">
        <f t="shared" si="15"/>
        <v>5.5045871559633031E-2</v>
      </c>
      <c r="E87" s="59">
        <f t="shared" si="15"/>
        <v>0</v>
      </c>
      <c r="F87" s="59">
        <f t="shared" si="15"/>
        <v>1.834862385321101E-2</v>
      </c>
    </row>
    <row r="88" spans="1:6" x14ac:dyDescent="0.2">
      <c r="A88" s="1">
        <v>2025</v>
      </c>
      <c r="B88" s="59">
        <f t="shared" si="15"/>
        <v>0.8</v>
      </c>
      <c r="C88" s="59">
        <f t="shared" si="15"/>
        <v>0.1391304347826087</v>
      </c>
      <c r="D88" s="59">
        <f t="shared" si="15"/>
        <v>4.3478260869565216E-2</v>
      </c>
      <c r="E88" s="59">
        <f t="shared" si="15"/>
        <v>0</v>
      </c>
      <c r="F88" s="59">
        <f t="shared" si="15"/>
        <v>1.7391304347826098E-2</v>
      </c>
    </row>
    <row r="89" spans="1:6" x14ac:dyDescent="0.2">
      <c r="A89" s="316" t="str">
        <f>A51</f>
        <v>a/  All values in this table are based on preliminary information available at the start of each year's review.</v>
      </c>
      <c r="B89" s="316"/>
      <c r="C89" s="316"/>
      <c r="D89" s="316"/>
      <c r="E89" s="316"/>
      <c r="F89" s="316"/>
    </row>
    <row r="90" spans="1:6" ht="23.25" customHeight="1" x14ac:dyDescent="0.2">
      <c r="A90" s="314" t="str">
        <f>A52</f>
        <v>b/  The fishery was closed north of Cape Falcon in 1994; however, Chinook were caught off Oregon and landed in Washington.</v>
      </c>
      <c r="B90" s="314"/>
      <c r="C90" s="314"/>
      <c r="D90" s="314"/>
      <c r="E90" s="314"/>
      <c r="F90" s="314"/>
    </row>
  </sheetData>
  <customSheetViews>
    <customSheetView guid="{73A60780-7FCE-4E68-9B90-6C8938057D19}" showGridLines="0">
      <selection activeCell="F35" sqref="F35"/>
      <pageMargins left="1" right="1" top="1" bottom="1" header="0.5" footer="0.5"/>
      <printOptions horizontalCentered="1"/>
      <pageSetup orientation="portrait" r:id="rId1"/>
      <headerFooter alignWithMargins="0"/>
    </customSheetView>
    <customSheetView guid="{5E2D4B7B-9524-460E-835A-89EFB26E35D2}" showPageBreaks="1" showGridLines="0" printArea="1" showRuler="0">
      <selection sqref="A1:F1"/>
      <pageMargins left="1" right="1" top="1" bottom="1" header="0.5" footer="0.5"/>
      <printOptions horizontalCentered="1"/>
      <pageSetup orientation="portrait" r:id="rId2"/>
      <headerFooter alignWithMargins="0"/>
    </customSheetView>
    <customSheetView guid="{9D1FFA88-73F7-42F2-A3C5-A9D88FF9DD10}" showGridLines="0" showRuler="0">
      <selection sqref="A1:F1"/>
      <pageMargins left="1" right="1" top="1" bottom="1" header="0.5" footer="0.5"/>
      <printOptions horizontalCentered="1"/>
      <pageSetup orientation="portrait" r:id="rId3"/>
      <headerFooter alignWithMargins="0"/>
    </customSheetView>
    <customSheetView guid="{F50AFA42-8ACD-49F6-97A0-3A0EB6FE30A6}" showPageBreaks="1" showGridLines="0" printArea="1" showRuler="0">
      <selection sqref="A1:F1"/>
      <pageMargins left="1" right="1" top="1" bottom="1" header="0.5" footer="0.5"/>
      <printOptions horizontalCentered="1"/>
      <pageSetup orientation="portrait" r:id="rId4"/>
      <headerFooter alignWithMargins="0"/>
    </customSheetView>
    <customSheetView guid="{CF9DD503-15ED-4D19-946E-2BE043323E96}" showPageBreaks="1" showGridLines="0" printArea="1" showRuler="0">
      <selection activeCell="G46" sqref="G46"/>
      <pageMargins left="1" right="1" top="1" bottom="1" header="0.5" footer="0.5"/>
      <printOptions horizontalCentered="1"/>
      <pageSetup orientation="portrait" r:id="rId5"/>
      <headerFooter alignWithMargins="0"/>
    </customSheetView>
    <customSheetView guid="{2E1B4E85-9EBA-4DCB-A22C-856EEAA13F50}" showGridLines="0">
      <selection activeCell="C3" sqref="C3"/>
      <pageMargins left="1" right="1" top="1" bottom="1" header="0.5" footer="0.5"/>
      <printOptions horizontalCentered="1"/>
      <pageSetup orientation="portrait" r:id="rId6"/>
      <headerFooter alignWithMargins="0"/>
    </customSheetView>
    <customSheetView guid="{D32493C0-863F-42DB-AB8C-F54D6DB98418}" showGridLines="0">
      <selection activeCell="F35" sqref="F35"/>
      <pageMargins left="1" right="1" top="1" bottom="1" header="0.5" footer="0.5"/>
      <printOptions horizontalCentered="1"/>
      <pageSetup orientation="portrait" r:id="rId7"/>
      <headerFooter alignWithMargins="0"/>
    </customSheetView>
    <customSheetView guid="{2AFCF646-680B-40F3-9BDE-1EBC1A80D456}" showGridLines="0">
      <selection activeCell="A2" sqref="A2:F41"/>
      <pageMargins left="1" right="1" top="1" bottom="1" header="0.5" footer="0.5"/>
      <printOptions horizontalCentered="1"/>
      <pageSetup orientation="portrait" r:id="rId8"/>
      <headerFooter alignWithMargins="0"/>
    </customSheetView>
  </customSheetViews>
  <mergeCells count="6">
    <mergeCell ref="A90:F90"/>
    <mergeCell ref="A51:F51"/>
    <mergeCell ref="A1:F1"/>
    <mergeCell ref="A52:F52"/>
    <mergeCell ref="A65:F65"/>
    <mergeCell ref="A89:F89"/>
  </mergeCells>
  <phoneticPr fontId="2" type="noConversion"/>
  <printOptions horizontalCentered="1"/>
  <pageMargins left="1" right="1" top="1" bottom="1" header="0.5" footer="0.5"/>
  <pageSetup orientation="portrait" r:id="rId9"/>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7D3A-0DBB-4595-A833-1D4C31F8C2B2}">
  <dimension ref="A1:I158"/>
  <sheetViews>
    <sheetView showGridLines="0" topLeftCell="A120" zoomScale="115" zoomScaleNormal="115" zoomScaleSheetLayoutView="100" workbookViewId="0">
      <selection activeCell="N59" sqref="N59"/>
    </sheetView>
  </sheetViews>
  <sheetFormatPr defaultColWidth="9.28515625" defaultRowHeight="11.25" x14ac:dyDescent="0.2"/>
  <cols>
    <col min="1" max="1" width="10.5703125" style="279" customWidth="1"/>
    <col min="2" max="2" width="7.28515625" style="287" customWidth="1"/>
    <col min="3" max="8" width="11.5703125" style="288" customWidth="1"/>
    <col min="9" max="16384" width="9.28515625" style="253"/>
  </cols>
  <sheetData>
    <row r="1" spans="1:9" ht="22.5" customHeight="1" x14ac:dyDescent="0.2">
      <c r="A1" s="382" t="s">
        <v>286</v>
      </c>
      <c r="B1" s="382"/>
      <c r="C1" s="382"/>
      <c r="D1" s="382"/>
      <c r="E1" s="382"/>
      <c r="F1" s="382"/>
      <c r="G1" s="382"/>
      <c r="H1" s="382"/>
    </row>
    <row r="2" spans="1:9" ht="11.25" customHeight="1" x14ac:dyDescent="0.2">
      <c r="A2" s="254"/>
      <c r="B2" s="383"/>
      <c r="C2" s="379" t="s">
        <v>135</v>
      </c>
      <c r="D2" s="379"/>
      <c r="E2" s="379"/>
      <c r="F2" s="379"/>
      <c r="G2" s="379"/>
      <c r="H2" s="379"/>
    </row>
    <row r="3" spans="1:9" s="259" customFormat="1" x14ac:dyDescent="0.2">
      <c r="A3" s="257" t="s">
        <v>63</v>
      </c>
      <c r="B3" s="384"/>
      <c r="C3" s="255" t="s">
        <v>19</v>
      </c>
      <c r="D3" s="255" t="s">
        <v>18</v>
      </c>
      <c r="E3" s="255" t="s">
        <v>17</v>
      </c>
      <c r="F3" s="255" t="s">
        <v>16</v>
      </c>
      <c r="G3" s="255" t="s">
        <v>11</v>
      </c>
      <c r="H3" s="255" t="s">
        <v>134</v>
      </c>
    </row>
    <row r="4" spans="1:9" s="259" customFormat="1" x14ac:dyDescent="0.2">
      <c r="A4" s="257"/>
      <c r="B4" s="258"/>
      <c r="C4" s="258"/>
      <c r="D4" s="258"/>
      <c r="E4" s="258"/>
      <c r="F4" s="258"/>
      <c r="G4" s="258"/>
      <c r="H4" s="258"/>
    </row>
    <row r="5" spans="1:9" x14ac:dyDescent="0.2">
      <c r="A5" s="260">
        <v>1987</v>
      </c>
      <c r="B5" s="261" t="s">
        <v>132</v>
      </c>
      <c r="C5" s="262">
        <v>20</v>
      </c>
      <c r="D5" s="262">
        <v>62</v>
      </c>
      <c r="E5" s="262">
        <v>6</v>
      </c>
      <c r="F5" s="262">
        <v>4</v>
      </c>
      <c r="G5" s="262">
        <v>4</v>
      </c>
      <c r="H5" s="262">
        <f t="shared" ref="H5:H68" si="0">SUM(C5:G5)</f>
        <v>96</v>
      </c>
      <c r="I5" s="263"/>
    </row>
    <row r="6" spans="1:9" x14ac:dyDescent="0.2">
      <c r="A6" s="264"/>
      <c r="B6" s="265" t="s">
        <v>133</v>
      </c>
      <c r="C6" s="269">
        <v>11</v>
      </c>
      <c r="D6" s="269">
        <v>30</v>
      </c>
      <c r="E6" s="269">
        <v>1</v>
      </c>
      <c r="F6" s="269">
        <v>6</v>
      </c>
      <c r="G6" s="269">
        <v>1</v>
      </c>
      <c r="H6" s="269">
        <f t="shared" si="0"/>
        <v>49</v>
      </c>
      <c r="I6" s="263"/>
    </row>
    <row r="7" spans="1:9" x14ac:dyDescent="0.2">
      <c r="A7" s="267"/>
      <c r="B7" s="268" t="s">
        <v>61</v>
      </c>
      <c r="C7" s="266">
        <f>SUM(C5:C6)</f>
        <v>31</v>
      </c>
      <c r="D7" s="266">
        <f>SUM(D5:D6)</f>
        <v>92</v>
      </c>
      <c r="E7" s="266">
        <f>SUM(E5:E6)</f>
        <v>7</v>
      </c>
      <c r="F7" s="266">
        <f>SUM(F5:F6)</f>
        <v>10</v>
      </c>
      <c r="G7" s="266">
        <f>SUM(G5:G6)</f>
        <v>5</v>
      </c>
      <c r="H7" s="266">
        <f t="shared" si="0"/>
        <v>145</v>
      </c>
      <c r="I7" s="263"/>
    </row>
    <row r="8" spans="1:9" x14ac:dyDescent="0.2">
      <c r="A8" s="260">
        <v>1988</v>
      </c>
      <c r="B8" s="261" t="s">
        <v>132</v>
      </c>
      <c r="C8" s="262">
        <v>19</v>
      </c>
      <c r="D8" s="262">
        <v>58</v>
      </c>
      <c r="E8" s="262">
        <v>8</v>
      </c>
      <c r="F8" s="262">
        <v>6</v>
      </c>
      <c r="G8" s="262">
        <v>3</v>
      </c>
      <c r="H8" s="262">
        <f t="shared" si="0"/>
        <v>94</v>
      </c>
      <c r="I8" s="263"/>
    </row>
    <row r="9" spans="1:9" x14ac:dyDescent="0.2">
      <c r="A9" s="264"/>
      <c r="B9" s="265" t="s">
        <v>133</v>
      </c>
      <c r="C9" s="269">
        <v>13</v>
      </c>
      <c r="D9" s="269">
        <v>24</v>
      </c>
      <c r="E9" s="269">
        <v>4</v>
      </c>
      <c r="F9" s="269">
        <v>5</v>
      </c>
      <c r="G9" s="269">
        <v>1</v>
      </c>
      <c r="H9" s="269">
        <f t="shared" si="0"/>
        <v>47</v>
      </c>
      <c r="I9" s="263"/>
    </row>
    <row r="10" spans="1:9" x14ac:dyDescent="0.2">
      <c r="A10" s="267"/>
      <c r="B10" s="268" t="s">
        <v>61</v>
      </c>
      <c r="C10" s="266">
        <f>SUM(C8:C9)</f>
        <v>32</v>
      </c>
      <c r="D10" s="266">
        <f>SUM(D8:D9)</f>
        <v>82</v>
      </c>
      <c r="E10" s="266">
        <f>SUM(E8:E9)</f>
        <v>12</v>
      </c>
      <c r="F10" s="266">
        <f>SUM(F8:F9)</f>
        <v>11</v>
      </c>
      <c r="G10" s="266">
        <f>SUM(G8:G9)</f>
        <v>4</v>
      </c>
      <c r="H10" s="266">
        <f t="shared" si="0"/>
        <v>141</v>
      </c>
      <c r="I10" s="263"/>
    </row>
    <row r="11" spans="1:9" x14ac:dyDescent="0.2">
      <c r="A11" s="260">
        <v>1989</v>
      </c>
      <c r="B11" s="261" t="s">
        <v>132</v>
      </c>
      <c r="C11" s="262">
        <v>16</v>
      </c>
      <c r="D11" s="262">
        <v>53</v>
      </c>
      <c r="E11" s="262">
        <v>5</v>
      </c>
      <c r="F11" s="262">
        <v>11</v>
      </c>
      <c r="G11" s="262">
        <v>1</v>
      </c>
      <c r="H11" s="262">
        <f t="shared" si="0"/>
        <v>86</v>
      </c>
      <c r="I11" s="263"/>
    </row>
    <row r="12" spans="1:9" x14ac:dyDescent="0.2">
      <c r="A12" s="264"/>
      <c r="B12" s="265" t="s">
        <v>133</v>
      </c>
      <c r="C12" s="269">
        <v>31</v>
      </c>
      <c r="D12" s="269">
        <v>35</v>
      </c>
      <c r="E12" s="269">
        <v>18</v>
      </c>
      <c r="F12" s="269">
        <v>5</v>
      </c>
      <c r="G12" s="269">
        <v>0</v>
      </c>
      <c r="H12" s="269">
        <f t="shared" si="0"/>
        <v>89</v>
      </c>
      <c r="I12" s="263"/>
    </row>
    <row r="13" spans="1:9" x14ac:dyDescent="0.2">
      <c r="A13" s="267"/>
      <c r="B13" s="268" t="s">
        <v>61</v>
      </c>
      <c r="C13" s="266">
        <f>SUM(C11:C12)</f>
        <v>47</v>
      </c>
      <c r="D13" s="266">
        <f>SUM(D11:D12)</f>
        <v>88</v>
      </c>
      <c r="E13" s="266">
        <f>SUM(E11:E12)</f>
        <v>23</v>
      </c>
      <c r="F13" s="266">
        <f>SUM(F11:F12)</f>
        <v>16</v>
      </c>
      <c r="G13" s="266">
        <f>SUM(G11:G12)</f>
        <v>1</v>
      </c>
      <c r="H13" s="266">
        <f t="shared" si="0"/>
        <v>175</v>
      </c>
      <c r="I13" s="263"/>
    </row>
    <row r="14" spans="1:9" x14ac:dyDescent="0.2">
      <c r="A14" s="260">
        <v>1990</v>
      </c>
      <c r="B14" s="261" t="s">
        <v>132</v>
      </c>
      <c r="C14" s="262">
        <v>19</v>
      </c>
      <c r="D14" s="262">
        <v>50</v>
      </c>
      <c r="E14" s="262">
        <v>7</v>
      </c>
      <c r="F14" s="262">
        <v>8</v>
      </c>
      <c r="G14" s="262">
        <v>4</v>
      </c>
      <c r="H14" s="262">
        <f t="shared" si="0"/>
        <v>88</v>
      </c>
      <c r="I14" s="263"/>
    </row>
    <row r="15" spans="1:9" x14ac:dyDescent="0.2">
      <c r="A15" s="264"/>
      <c r="B15" s="265" t="s">
        <v>133</v>
      </c>
      <c r="C15" s="269">
        <v>26</v>
      </c>
      <c r="D15" s="269">
        <v>30</v>
      </c>
      <c r="E15" s="269">
        <v>3</v>
      </c>
      <c r="F15" s="269">
        <v>5</v>
      </c>
      <c r="G15" s="269">
        <v>0</v>
      </c>
      <c r="H15" s="269">
        <f t="shared" si="0"/>
        <v>64</v>
      </c>
      <c r="I15" s="263"/>
    </row>
    <row r="16" spans="1:9" x14ac:dyDescent="0.2">
      <c r="A16" s="267"/>
      <c r="B16" s="268" t="s">
        <v>61</v>
      </c>
      <c r="C16" s="266">
        <f>SUM(C14:C15)</f>
        <v>45</v>
      </c>
      <c r="D16" s="266">
        <f>SUM(D14:D15)</f>
        <v>80</v>
      </c>
      <c r="E16" s="266">
        <f>SUM(E14:E15)</f>
        <v>10</v>
      </c>
      <c r="F16" s="266">
        <f>SUM(F14:F15)</f>
        <v>13</v>
      </c>
      <c r="G16" s="266">
        <f>SUM(G14:G15)</f>
        <v>4</v>
      </c>
      <c r="H16" s="266">
        <f t="shared" si="0"/>
        <v>152</v>
      </c>
      <c r="I16" s="263"/>
    </row>
    <row r="17" spans="1:9" x14ac:dyDescent="0.2">
      <c r="A17" s="260">
        <v>1991</v>
      </c>
      <c r="B17" s="261" t="s">
        <v>132</v>
      </c>
      <c r="C17" s="262">
        <v>18</v>
      </c>
      <c r="D17" s="262">
        <v>42</v>
      </c>
      <c r="E17" s="262">
        <v>7</v>
      </c>
      <c r="F17" s="262">
        <v>7</v>
      </c>
      <c r="G17" s="262">
        <v>3</v>
      </c>
      <c r="H17" s="262">
        <f t="shared" si="0"/>
        <v>77</v>
      </c>
      <c r="I17" s="263"/>
    </row>
    <row r="18" spans="1:9" x14ac:dyDescent="0.2">
      <c r="A18" s="264"/>
      <c r="B18" s="265" t="s">
        <v>133</v>
      </c>
      <c r="C18" s="269">
        <v>71</v>
      </c>
      <c r="D18" s="269">
        <v>29</v>
      </c>
      <c r="E18" s="269">
        <v>1</v>
      </c>
      <c r="F18" s="269">
        <v>2</v>
      </c>
      <c r="G18" s="269">
        <v>1</v>
      </c>
      <c r="H18" s="269">
        <f t="shared" si="0"/>
        <v>104</v>
      </c>
      <c r="I18" s="263"/>
    </row>
    <row r="19" spans="1:9" x14ac:dyDescent="0.2">
      <c r="A19" s="267"/>
      <c r="B19" s="268" t="s">
        <v>61</v>
      </c>
      <c r="C19" s="266">
        <f>SUM(C17:C18)</f>
        <v>89</v>
      </c>
      <c r="D19" s="266">
        <f>SUM(D17:D18)</f>
        <v>71</v>
      </c>
      <c r="E19" s="266">
        <f>SUM(E17:E18)</f>
        <v>8</v>
      </c>
      <c r="F19" s="266">
        <f>SUM(F17:F18)</f>
        <v>9</v>
      </c>
      <c r="G19" s="266">
        <f>SUM(G17:G18)</f>
        <v>4</v>
      </c>
      <c r="H19" s="266">
        <f t="shared" si="0"/>
        <v>181</v>
      </c>
      <c r="I19" s="263"/>
    </row>
    <row r="20" spans="1:9" x14ac:dyDescent="0.2">
      <c r="A20" s="260">
        <v>1992</v>
      </c>
      <c r="B20" s="261" t="s">
        <v>132</v>
      </c>
      <c r="C20" s="262">
        <v>11</v>
      </c>
      <c r="D20" s="262">
        <v>33</v>
      </c>
      <c r="E20" s="262">
        <v>4</v>
      </c>
      <c r="F20" s="262">
        <v>0</v>
      </c>
      <c r="G20" s="262">
        <v>0</v>
      </c>
      <c r="H20" s="262">
        <f t="shared" si="0"/>
        <v>48</v>
      </c>
      <c r="I20" s="263"/>
    </row>
    <row r="21" spans="1:9" x14ac:dyDescent="0.2">
      <c r="A21" s="264"/>
      <c r="B21" s="265" t="s">
        <v>133</v>
      </c>
      <c r="C21" s="269">
        <v>42</v>
      </c>
      <c r="D21" s="269">
        <v>37</v>
      </c>
      <c r="E21" s="269">
        <v>4</v>
      </c>
      <c r="F21" s="269">
        <v>4</v>
      </c>
      <c r="G21" s="269">
        <v>2</v>
      </c>
      <c r="H21" s="269">
        <f t="shared" si="0"/>
        <v>89</v>
      </c>
      <c r="I21" s="263"/>
    </row>
    <row r="22" spans="1:9" x14ac:dyDescent="0.2">
      <c r="A22" s="267"/>
      <c r="B22" s="268" t="s">
        <v>61</v>
      </c>
      <c r="C22" s="266">
        <f>SUM(C20:C21)</f>
        <v>53</v>
      </c>
      <c r="D22" s="266">
        <f>SUM(D20:D21)</f>
        <v>70</v>
      </c>
      <c r="E22" s="266">
        <f>SUM(E20:E21)</f>
        <v>8</v>
      </c>
      <c r="F22" s="266">
        <f>SUM(F20:F21)</f>
        <v>4</v>
      </c>
      <c r="G22" s="266">
        <f>SUM(G20:G21)</f>
        <v>2</v>
      </c>
      <c r="H22" s="266">
        <f t="shared" si="0"/>
        <v>137</v>
      </c>
      <c r="I22" s="263"/>
    </row>
    <row r="23" spans="1:9" x14ac:dyDescent="0.2">
      <c r="A23" s="260">
        <v>1993</v>
      </c>
      <c r="B23" s="261" t="s">
        <v>132</v>
      </c>
      <c r="C23" s="262">
        <v>13</v>
      </c>
      <c r="D23" s="262">
        <v>36</v>
      </c>
      <c r="E23" s="262">
        <v>2</v>
      </c>
      <c r="F23" s="262">
        <v>2</v>
      </c>
      <c r="G23" s="262">
        <v>2</v>
      </c>
      <c r="H23" s="262">
        <f t="shared" si="0"/>
        <v>55</v>
      </c>
      <c r="I23" s="263"/>
    </row>
    <row r="24" spans="1:9" x14ac:dyDescent="0.2">
      <c r="A24" s="264"/>
      <c r="B24" s="265" t="s">
        <v>133</v>
      </c>
      <c r="C24" s="269">
        <v>37</v>
      </c>
      <c r="D24" s="269">
        <v>14</v>
      </c>
      <c r="E24" s="269">
        <v>3</v>
      </c>
      <c r="F24" s="269">
        <v>3</v>
      </c>
      <c r="G24" s="269">
        <v>0</v>
      </c>
      <c r="H24" s="269">
        <f t="shared" si="0"/>
        <v>57</v>
      </c>
      <c r="I24" s="263"/>
    </row>
    <row r="25" spans="1:9" x14ac:dyDescent="0.2">
      <c r="A25" s="267"/>
      <c r="B25" s="268" t="s">
        <v>61</v>
      </c>
      <c r="C25" s="266">
        <f>SUM(C23:C24)</f>
        <v>50</v>
      </c>
      <c r="D25" s="266">
        <f>SUM(D23:D24)</f>
        <v>50</v>
      </c>
      <c r="E25" s="266">
        <f>SUM(E23:E24)</f>
        <v>5</v>
      </c>
      <c r="F25" s="266">
        <f>SUM(F23:F24)</f>
        <v>5</v>
      </c>
      <c r="G25" s="266">
        <f>SUM(G23:G24)</f>
        <v>2</v>
      </c>
      <c r="H25" s="266">
        <f t="shared" si="0"/>
        <v>112</v>
      </c>
      <c r="I25" s="263"/>
    </row>
    <row r="26" spans="1:9" x14ac:dyDescent="0.2">
      <c r="A26" s="264">
        <v>1994</v>
      </c>
      <c r="B26" s="265" t="s">
        <v>132</v>
      </c>
      <c r="C26" s="269">
        <v>12</v>
      </c>
      <c r="D26" s="269">
        <v>34</v>
      </c>
      <c r="E26" s="269">
        <v>3</v>
      </c>
      <c r="F26" s="269">
        <v>0</v>
      </c>
      <c r="G26" s="269">
        <v>1</v>
      </c>
      <c r="H26" s="269">
        <f t="shared" si="0"/>
        <v>50</v>
      </c>
      <c r="I26" s="263"/>
    </row>
    <row r="27" spans="1:9" x14ac:dyDescent="0.2">
      <c r="A27" s="264"/>
      <c r="B27" s="265" t="s">
        <v>133</v>
      </c>
      <c r="C27" s="269">
        <v>17</v>
      </c>
      <c r="D27" s="269">
        <v>18</v>
      </c>
      <c r="E27" s="269">
        <v>3</v>
      </c>
      <c r="F27" s="269">
        <v>3</v>
      </c>
      <c r="G27" s="269">
        <v>1</v>
      </c>
      <c r="H27" s="269">
        <f t="shared" si="0"/>
        <v>42</v>
      </c>
      <c r="I27" s="263"/>
    </row>
    <row r="28" spans="1:9" x14ac:dyDescent="0.2">
      <c r="A28" s="267"/>
      <c r="B28" s="268" t="s">
        <v>61</v>
      </c>
      <c r="C28" s="266">
        <f>SUM(C26:C27)</f>
        <v>29</v>
      </c>
      <c r="D28" s="266">
        <f>SUM(D26:D27)</f>
        <v>52</v>
      </c>
      <c r="E28" s="266">
        <f>SUM(E26:E27)</f>
        <v>6</v>
      </c>
      <c r="F28" s="266">
        <f>SUM(F26:F27)</f>
        <v>3</v>
      </c>
      <c r="G28" s="266">
        <f>SUM(G26:G27)</f>
        <v>2</v>
      </c>
      <c r="H28" s="266">
        <f t="shared" si="0"/>
        <v>92</v>
      </c>
      <c r="I28" s="263"/>
    </row>
    <row r="29" spans="1:9" x14ac:dyDescent="0.2">
      <c r="A29" s="260">
        <v>1995</v>
      </c>
      <c r="B29" s="261" t="s">
        <v>132</v>
      </c>
      <c r="C29" s="262">
        <v>40</v>
      </c>
      <c r="D29" s="262">
        <v>47</v>
      </c>
      <c r="E29" s="262">
        <v>5</v>
      </c>
      <c r="F29" s="262">
        <v>1</v>
      </c>
      <c r="G29" s="262">
        <v>0</v>
      </c>
      <c r="H29" s="262">
        <f t="shared" si="0"/>
        <v>93</v>
      </c>
      <c r="I29" s="263"/>
    </row>
    <row r="30" spans="1:9" x14ac:dyDescent="0.2">
      <c r="A30" s="264"/>
      <c r="B30" s="265" t="s">
        <v>133</v>
      </c>
      <c r="C30" s="269">
        <v>51</v>
      </c>
      <c r="D30" s="269">
        <v>15</v>
      </c>
      <c r="E30" s="269">
        <v>0</v>
      </c>
      <c r="F30" s="269">
        <v>3</v>
      </c>
      <c r="G30" s="269">
        <v>1</v>
      </c>
      <c r="H30" s="269">
        <f t="shared" si="0"/>
        <v>70</v>
      </c>
      <c r="I30" s="263"/>
    </row>
    <row r="31" spans="1:9" x14ac:dyDescent="0.2">
      <c r="A31" s="267"/>
      <c r="B31" s="268" t="s">
        <v>61</v>
      </c>
      <c r="C31" s="266">
        <f>SUM(C29:C30)</f>
        <v>91</v>
      </c>
      <c r="D31" s="266">
        <f>SUM(D29:D30)</f>
        <v>62</v>
      </c>
      <c r="E31" s="266">
        <f>SUM(E29:E30)</f>
        <v>5</v>
      </c>
      <c r="F31" s="266">
        <f>SUM(F29:F30)</f>
        <v>4</v>
      </c>
      <c r="G31" s="266">
        <f>SUM(G29:G30)</f>
        <v>1</v>
      </c>
      <c r="H31" s="266">
        <f t="shared" si="0"/>
        <v>163</v>
      </c>
      <c r="I31" s="263"/>
    </row>
    <row r="32" spans="1:9" x14ac:dyDescent="0.2">
      <c r="A32" s="264">
        <v>1996</v>
      </c>
      <c r="B32" s="265" t="s">
        <v>132</v>
      </c>
      <c r="C32" s="269">
        <v>19</v>
      </c>
      <c r="D32" s="269">
        <v>46</v>
      </c>
      <c r="E32" s="269">
        <v>8</v>
      </c>
      <c r="F32" s="269">
        <v>2</v>
      </c>
      <c r="G32" s="269">
        <v>0</v>
      </c>
      <c r="H32" s="269">
        <f t="shared" si="0"/>
        <v>75</v>
      </c>
      <c r="I32" s="263"/>
    </row>
    <row r="33" spans="1:9" x14ac:dyDescent="0.2">
      <c r="A33" s="264"/>
      <c r="B33" s="265" t="s">
        <v>133</v>
      </c>
      <c r="C33" s="269">
        <v>27</v>
      </c>
      <c r="D33" s="269">
        <v>18</v>
      </c>
      <c r="E33" s="269">
        <v>3</v>
      </c>
      <c r="F33" s="269">
        <v>2</v>
      </c>
      <c r="G33" s="269">
        <v>1</v>
      </c>
      <c r="H33" s="269">
        <f t="shared" si="0"/>
        <v>51</v>
      </c>
      <c r="I33" s="263"/>
    </row>
    <row r="34" spans="1:9" x14ac:dyDescent="0.2">
      <c r="A34" s="267"/>
      <c r="B34" s="268" t="s">
        <v>61</v>
      </c>
      <c r="C34" s="266">
        <f>SUM(C32:C33)</f>
        <v>46</v>
      </c>
      <c r="D34" s="266">
        <f>SUM(D32:D33)</f>
        <v>64</v>
      </c>
      <c r="E34" s="266">
        <f>SUM(E32:E33)</f>
        <v>11</v>
      </c>
      <c r="F34" s="266">
        <f>SUM(F32:F33)</f>
        <v>4</v>
      </c>
      <c r="G34" s="266">
        <f>SUM(G32:G33)</f>
        <v>1</v>
      </c>
      <c r="H34" s="266">
        <f t="shared" si="0"/>
        <v>126</v>
      </c>
      <c r="I34" s="263"/>
    </row>
    <row r="35" spans="1:9" x14ac:dyDescent="0.2">
      <c r="A35" s="260">
        <v>1997</v>
      </c>
      <c r="B35" s="261" t="s">
        <v>132</v>
      </c>
      <c r="C35" s="262">
        <v>27</v>
      </c>
      <c r="D35" s="262">
        <v>44</v>
      </c>
      <c r="E35" s="262">
        <v>7</v>
      </c>
      <c r="F35" s="262">
        <v>4</v>
      </c>
      <c r="G35" s="262">
        <v>0</v>
      </c>
      <c r="H35" s="262">
        <f t="shared" si="0"/>
        <v>82</v>
      </c>
      <c r="I35" s="263"/>
    </row>
    <row r="36" spans="1:9" x14ac:dyDescent="0.2">
      <c r="A36" s="264"/>
      <c r="B36" s="265" t="s">
        <v>133</v>
      </c>
      <c r="C36" s="269">
        <v>18</v>
      </c>
      <c r="D36" s="269">
        <v>15</v>
      </c>
      <c r="E36" s="269">
        <v>2</v>
      </c>
      <c r="F36" s="269">
        <v>3</v>
      </c>
      <c r="G36" s="269">
        <v>0</v>
      </c>
      <c r="H36" s="269">
        <f t="shared" si="0"/>
        <v>38</v>
      </c>
      <c r="I36" s="263"/>
    </row>
    <row r="37" spans="1:9" x14ac:dyDescent="0.2">
      <c r="A37" s="267"/>
      <c r="B37" s="268" t="s">
        <v>61</v>
      </c>
      <c r="C37" s="266">
        <f>SUM(C35:C36)</f>
        <v>45</v>
      </c>
      <c r="D37" s="266">
        <f>SUM(D35:D36)</f>
        <v>59</v>
      </c>
      <c r="E37" s="266">
        <f>SUM(E35:E36)</f>
        <v>9</v>
      </c>
      <c r="F37" s="266">
        <f>SUM(F35:F36)</f>
        <v>7</v>
      </c>
      <c r="G37" s="266">
        <f>SUM(G35:G36)</f>
        <v>0</v>
      </c>
      <c r="H37" s="266">
        <f t="shared" si="0"/>
        <v>120</v>
      </c>
      <c r="I37" s="263"/>
    </row>
    <row r="38" spans="1:9" x14ac:dyDescent="0.2">
      <c r="A38" s="260">
        <v>1998</v>
      </c>
      <c r="B38" s="261" t="s">
        <v>132</v>
      </c>
      <c r="C38" s="262">
        <v>41</v>
      </c>
      <c r="D38" s="262">
        <v>19</v>
      </c>
      <c r="E38" s="262">
        <v>6</v>
      </c>
      <c r="F38" s="262">
        <v>1</v>
      </c>
      <c r="G38" s="262">
        <v>0</v>
      </c>
      <c r="H38" s="262">
        <f t="shared" si="0"/>
        <v>67</v>
      </c>
      <c r="I38" s="263"/>
    </row>
    <row r="39" spans="1:9" x14ac:dyDescent="0.2">
      <c r="A39" s="264"/>
      <c r="B39" s="265" t="s">
        <v>133</v>
      </c>
      <c r="C39" s="269">
        <v>16</v>
      </c>
      <c r="D39" s="269">
        <v>38</v>
      </c>
      <c r="E39" s="269">
        <v>2</v>
      </c>
      <c r="F39" s="269">
        <v>3</v>
      </c>
      <c r="G39" s="269">
        <v>0</v>
      </c>
      <c r="H39" s="269">
        <f t="shared" si="0"/>
        <v>59</v>
      </c>
      <c r="I39" s="263"/>
    </row>
    <row r="40" spans="1:9" x14ac:dyDescent="0.2">
      <c r="A40" s="267"/>
      <c r="B40" s="268" t="s">
        <v>61</v>
      </c>
      <c r="C40" s="266">
        <f>SUM(C38:C39)</f>
        <v>57</v>
      </c>
      <c r="D40" s="266">
        <f>SUM(D38:D39)</f>
        <v>57</v>
      </c>
      <c r="E40" s="266">
        <f>SUM(E38:E39)</f>
        <v>8</v>
      </c>
      <c r="F40" s="266">
        <f>SUM(F38:F39)</f>
        <v>4</v>
      </c>
      <c r="G40" s="266">
        <f>SUM(G38:G39)</f>
        <v>0</v>
      </c>
      <c r="H40" s="266">
        <f t="shared" si="0"/>
        <v>126</v>
      </c>
      <c r="I40" s="263"/>
    </row>
    <row r="41" spans="1:9" x14ac:dyDescent="0.2">
      <c r="A41" s="260">
        <v>1999</v>
      </c>
      <c r="B41" s="261" t="s">
        <v>132</v>
      </c>
      <c r="C41" s="262">
        <v>7</v>
      </c>
      <c r="D41" s="262">
        <v>43</v>
      </c>
      <c r="E41" s="262">
        <v>2</v>
      </c>
      <c r="F41" s="262">
        <v>1</v>
      </c>
      <c r="G41" s="262">
        <v>0</v>
      </c>
      <c r="H41" s="262">
        <f t="shared" si="0"/>
        <v>53</v>
      </c>
      <c r="I41" s="263"/>
    </row>
    <row r="42" spans="1:9" x14ac:dyDescent="0.2">
      <c r="A42" s="264"/>
      <c r="B42" s="265" t="s">
        <v>133</v>
      </c>
      <c r="C42" s="269">
        <v>14</v>
      </c>
      <c r="D42" s="269">
        <v>28</v>
      </c>
      <c r="E42" s="269">
        <v>11</v>
      </c>
      <c r="F42" s="269">
        <v>3</v>
      </c>
      <c r="G42" s="269">
        <v>0</v>
      </c>
      <c r="H42" s="269">
        <f t="shared" si="0"/>
        <v>56</v>
      </c>
      <c r="I42" s="263"/>
    </row>
    <row r="43" spans="1:9" x14ac:dyDescent="0.2">
      <c r="A43" s="267"/>
      <c r="B43" s="268" t="s">
        <v>61</v>
      </c>
      <c r="C43" s="266">
        <f>SUM(C41:C42)</f>
        <v>21</v>
      </c>
      <c r="D43" s="266">
        <f>SUM(D41:D42)</f>
        <v>71</v>
      </c>
      <c r="E43" s="266">
        <f>SUM(E41:E42)</f>
        <v>13</v>
      </c>
      <c r="F43" s="266">
        <f>SUM(F41:F42)</f>
        <v>4</v>
      </c>
      <c r="G43" s="266">
        <f>SUM(G41:G42)</f>
        <v>0</v>
      </c>
      <c r="H43" s="266">
        <f t="shared" si="0"/>
        <v>109</v>
      </c>
      <c r="I43" s="263"/>
    </row>
    <row r="44" spans="1:9" x14ac:dyDescent="0.2">
      <c r="A44" s="260">
        <v>2000</v>
      </c>
      <c r="B44" s="261" t="s">
        <v>132</v>
      </c>
      <c r="C44" s="262">
        <v>23</v>
      </c>
      <c r="D44" s="262">
        <v>46</v>
      </c>
      <c r="E44" s="262">
        <v>9</v>
      </c>
      <c r="F44" s="262">
        <v>2</v>
      </c>
      <c r="G44" s="262">
        <v>0</v>
      </c>
      <c r="H44" s="262">
        <f t="shared" si="0"/>
        <v>80</v>
      </c>
      <c r="I44" s="263"/>
    </row>
    <row r="45" spans="1:9" x14ac:dyDescent="0.2">
      <c r="A45" s="264"/>
      <c r="B45" s="265" t="s">
        <v>133</v>
      </c>
      <c r="C45" s="269">
        <v>2</v>
      </c>
      <c r="D45" s="269">
        <v>15</v>
      </c>
      <c r="E45" s="269">
        <v>0</v>
      </c>
      <c r="F45" s="269">
        <v>2</v>
      </c>
      <c r="G45" s="269">
        <v>1</v>
      </c>
      <c r="H45" s="269">
        <f t="shared" si="0"/>
        <v>20</v>
      </c>
      <c r="I45" s="263"/>
    </row>
    <row r="46" spans="1:9" x14ac:dyDescent="0.2">
      <c r="A46" s="267"/>
      <c r="B46" s="268" t="s">
        <v>61</v>
      </c>
      <c r="C46" s="266">
        <f>SUM(C44:C45)</f>
        <v>25</v>
      </c>
      <c r="D46" s="266">
        <f>SUM(D44:D45)</f>
        <v>61</v>
      </c>
      <c r="E46" s="266">
        <f>SUM(E44:E45)</f>
        <v>9</v>
      </c>
      <c r="F46" s="266">
        <f>SUM(F44:F45)</f>
        <v>4</v>
      </c>
      <c r="G46" s="266">
        <f>SUM(G44:G45)</f>
        <v>1</v>
      </c>
      <c r="H46" s="266">
        <f t="shared" si="0"/>
        <v>100</v>
      </c>
      <c r="I46" s="263"/>
    </row>
    <row r="47" spans="1:9" x14ac:dyDescent="0.2">
      <c r="A47" s="260">
        <v>2001</v>
      </c>
      <c r="B47" s="261" t="s">
        <v>132</v>
      </c>
      <c r="C47" s="262">
        <v>17</v>
      </c>
      <c r="D47" s="262">
        <v>40</v>
      </c>
      <c r="E47" s="262">
        <v>10</v>
      </c>
      <c r="F47" s="262">
        <v>4</v>
      </c>
      <c r="G47" s="262">
        <v>0</v>
      </c>
      <c r="H47" s="262">
        <f t="shared" si="0"/>
        <v>71</v>
      </c>
      <c r="I47" s="263"/>
    </row>
    <row r="48" spans="1:9" x14ac:dyDescent="0.2">
      <c r="A48" s="264"/>
      <c r="B48" s="265" t="s">
        <v>133</v>
      </c>
      <c r="C48" s="269">
        <v>6</v>
      </c>
      <c r="D48" s="269">
        <v>21</v>
      </c>
      <c r="E48" s="269">
        <v>2</v>
      </c>
      <c r="F48" s="269">
        <v>1</v>
      </c>
      <c r="G48" s="269">
        <v>1</v>
      </c>
      <c r="H48" s="269">
        <f t="shared" si="0"/>
        <v>31</v>
      </c>
      <c r="I48" s="263"/>
    </row>
    <row r="49" spans="1:9" x14ac:dyDescent="0.2">
      <c r="A49" s="267"/>
      <c r="B49" s="268" t="s">
        <v>61</v>
      </c>
      <c r="C49" s="266">
        <f>SUM(C47:C48)</f>
        <v>23</v>
      </c>
      <c r="D49" s="266">
        <f>SUM(D47:D48)</f>
        <v>61</v>
      </c>
      <c r="E49" s="266">
        <f>SUM(E47:E48)</f>
        <v>12</v>
      </c>
      <c r="F49" s="266">
        <f>SUM(F47:F48)</f>
        <v>5</v>
      </c>
      <c r="G49" s="266">
        <f>SUM(G47:G48)</f>
        <v>1</v>
      </c>
      <c r="H49" s="266">
        <f t="shared" si="0"/>
        <v>102</v>
      </c>
      <c r="I49" s="263"/>
    </row>
    <row r="50" spans="1:9" x14ac:dyDescent="0.2">
      <c r="A50" s="260">
        <v>2002</v>
      </c>
      <c r="B50" s="261" t="s">
        <v>132</v>
      </c>
      <c r="C50" s="262">
        <v>17</v>
      </c>
      <c r="D50" s="262">
        <v>50</v>
      </c>
      <c r="E50" s="262">
        <v>13</v>
      </c>
      <c r="F50" s="262">
        <v>5</v>
      </c>
      <c r="G50" s="262">
        <v>0</v>
      </c>
      <c r="H50" s="262">
        <f t="shared" si="0"/>
        <v>85</v>
      </c>
      <c r="I50" s="263"/>
    </row>
    <row r="51" spans="1:9" x14ac:dyDescent="0.2">
      <c r="A51" s="264"/>
      <c r="B51" s="265" t="s">
        <v>133</v>
      </c>
      <c r="C51" s="269">
        <v>23</v>
      </c>
      <c r="D51" s="269">
        <v>6</v>
      </c>
      <c r="E51" s="269">
        <v>4</v>
      </c>
      <c r="F51" s="269">
        <v>2</v>
      </c>
      <c r="G51" s="269">
        <v>0</v>
      </c>
      <c r="H51" s="269">
        <f t="shared" si="0"/>
        <v>35</v>
      </c>
      <c r="I51" s="263"/>
    </row>
    <row r="52" spans="1:9" x14ac:dyDescent="0.2">
      <c r="A52" s="267"/>
      <c r="B52" s="268" t="s">
        <v>61</v>
      </c>
      <c r="C52" s="266">
        <f>SUM(C50:C51)</f>
        <v>40</v>
      </c>
      <c r="D52" s="266">
        <f>SUM(D50:D51)</f>
        <v>56</v>
      </c>
      <c r="E52" s="266">
        <f>SUM(E50:E51)</f>
        <v>17</v>
      </c>
      <c r="F52" s="266">
        <f>SUM(F50:F51)</f>
        <v>7</v>
      </c>
      <c r="G52" s="266">
        <f>SUM(G50:G51)</f>
        <v>0</v>
      </c>
      <c r="H52" s="266">
        <f t="shared" si="0"/>
        <v>120</v>
      </c>
      <c r="I52" s="263"/>
    </row>
    <row r="53" spans="1:9" x14ac:dyDescent="0.2">
      <c r="A53" s="260">
        <v>2003</v>
      </c>
      <c r="B53" s="261" t="s">
        <v>132</v>
      </c>
      <c r="C53" s="262">
        <v>10</v>
      </c>
      <c r="D53" s="262">
        <v>43</v>
      </c>
      <c r="E53" s="262">
        <v>11</v>
      </c>
      <c r="F53" s="262">
        <v>3</v>
      </c>
      <c r="G53" s="262">
        <v>0</v>
      </c>
      <c r="H53" s="262">
        <f t="shared" si="0"/>
        <v>67</v>
      </c>
      <c r="I53" s="263"/>
    </row>
    <row r="54" spans="1:9" x14ac:dyDescent="0.2">
      <c r="A54" s="264"/>
      <c r="B54" s="265" t="s">
        <v>133</v>
      </c>
      <c r="C54" s="269">
        <v>14</v>
      </c>
      <c r="D54" s="269">
        <v>10</v>
      </c>
      <c r="E54" s="269">
        <v>2</v>
      </c>
      <c r="F54" s="269">
        <v>4</v>
      </c>
      <c r="G54" s="269">
        <v>0</v>
      </c>
      <c r="H54" s="269">
        <f t="shared" si="0"/>
        <v>30</v>
      </c>
      <c r="I54" s="263"/>
    </row>
    <row r="55" spans="1:9" x14ac:dyDescent="0.2">
      <c r="A55" s="267"/>
      <c r="B55" s="268" t="s">
        <v>61</v>
      </c>
      <c r="C55" s="266">
        <f>SUM(C53:C54)</f>
        <v>24</v>
      </c>
      <c r="D55" s="266">
        <f>SUM(D53:D54)</f>
        <v>53</v>
      </c>
      <c r="E55" s="266">
        <f>SUM(E53:E54)</f>
        <v>13</v>
      </c>
      <c r="F55" s="266">
        <f>SUM(F53:F54)</f>
        <v>7</v>
      </c>
      <c r="G55" s="266">
        <f>SUM(G53:G54)</f>
        <v>0</v>
      </c>
      <c r="H55" s="266">
        <f t="shared" si="0"/>
        <v>97</v>
      </c>
      <c r="I55" s="263"/>
    </row>
    <row r="56" spans="1:9" x14ac:dyDescent="0.2">
      <c r="A56" s="260">
        <v>2004</v>
      </c>
      <c r="B56" s="261" t="s">
        <v>132</v>
      </c>
      <c r="C56" s="262">
        <v>16</v>
      </c>
      <c r="D56" s="262">
        <v>48</v>
      </c>
      <c r="E56" s="262">
        <v>11</v>
      </c>
      <c r="F56" s="262">
        <v>8</v>
      </c>
      <c r="G56" s="262">
        <v>0</v>
      </c>
      <c r="H56" s="262">
        <f t="shared" si="0"/>
        <v>83</v>
      </c>
    </row>
    <row r="57" spans="1:9" x14ac:dyDescent="0.2">
      <c r="A57" s="264"/>
      <c r="B57" s="265" t="s">
        <v>133</v>
      </c>
      <c r="C57" s="269">
        <v>7</v>
      </c>
      <c r="D57" s="269">
        <v>12</v>
      </c>
      <c r="E57" s="269">
        <v>1</v>
      </c>
      <c r="F57" s="269">
        <v>1</v>
      </c>
      <c r="G57" s="269">
        <v>1</v>
      </c>
      <c r="H57" s="269">
        <f t="shared" si="0"/>
        <v>22</v>
      </c>
      <c r="I57" s="263"/>
    </row>
    <row r="58" spans="1:9" x14ac:dyDescent="0.2">
      <c r="A58" s="267"/>
      <c r="B58" s="268" t="s">
        <v>61</v>
      </c>
      <c r="C58" s="266">
        <f>SUM(C56:C57)</f>
        <v>23</v>
      </c>
      <c r="D58" s="266">
        <f>SUM(D56:D57)</f>
        <v>60</v>
      </c>
      <c r="E58" s="266">
        <f>SUM(E56:E57)</f>
        <v>12</v>
      </c>
      <c r="F58" s="266">
        <f>SUM(F56:F57)</f>
        <v>9</v>
      </c>
      <c r="G58" s="266">
        <f>SUM(G56:G57)</f>
        <v>1</v>
      </c>
      <c r="H58" s="266">
        <f t="shared" si="0"/>
        <v>105</v>
      </c>
      <c r="I58" s="263"/>
    </row>
    <row r="59" spans="1:9" x14ac:dyDescent="0.2">
      <c r="A59" s="260">
        <v>2005</v>
      </c>
      <c r="B59" s="261" t="s">
        <v>132</v>
      </c>
      <c r="C59" s="262">
        <v>16</v>
      </c>
      <c r="D59" s="262">
        <v>46</v>
      </c>
      <c r="E59" s="262">
        <v>10</v>
      </c>
      <c r="F59" s="262">
        <v>5</v>
      </c>
      <c r="G59" s="262">
        <v>0</v>
      </c>
      <c r="H59" s="262">
        <f t="shared" si="0"/>
        <v>77</v>
      </c>
    </row>
    <row r="60" spans="1:9" x14ac:dyDescent="0.2">
      <c r="A60" s="264"/>
      <c r="B60" s="265" t="s">
        <v>133</v>
      </c>
      <c r="C60" s="269">
        <v>9</v>
      </c>
      <c r="D60" s="269">
        <v>17</v>
      </c>
      <c r="E60" s="269">
        <v>1</v>
      </c>
      <c r="F60" s="269">
        <v>3</v>
      </c>
      <c r="G60" s="269">
        <v>0</v>
      </c>
      <c r="H60" s="269">
        <f t="shared" si="0"/>
        <v>30</v>
      </c>
    </row>
    <row r="61" spans="1:9" x14ac:dyDescent="0.2">
      <c r="A61" s="267"/>
      <c r="B61" s="268" t="s">
        <v>61</v>
      </c>
      <c r="C61" s="266">
        <f>SUM(C59:C60)</f>
        <v>25</v>
      </c>
      <c r="D61" s="266">
        <f>SUM(D59:D60)</f>
        <v>63</v>
      </c>
      <c r="E61" s="266">
        <f>SUM(E59:E60)</f>
        <v>11</v>
      </c>
      <c r="F61" s="266">
        <f>SUM(F59:F60)</f>
        <v>8</v>
      </c>
      <c r="G61" s="266">
        <f>SUM(G59:G60)</f>
        <v>0</v>
      </c>
      <c r="H61" s="266">
        <f t="shared" si="0"/>
        <v>107</v>
      </c>
    </row>
    <row r="62" spans="1:9" x14ac:dyDescent="0.2">
      <c r="A62" s="260">
        <v>2006</v>
      </c>
      <c r="B62" s="261" t="s">
        <v>132</v>
      </c>
      <c r="C62" s="262">
        <v>9</v>
      </c>
      <c r="D62" s="262">
        <v>41</v>
      </c>
      <c r="E62" s="262">
        <v>10</v>
      </c>
      <c r="F62" s="262">
        <v>5</v>
      </c>
      <c r="G62" s="262">
        <v>0</v>
      </c>
      <c r="H62" s="262">
        <f t="shared" si="0"/>
        <v>65</v>
      </c>
    </row>
    <row r="63" spans="1:9" x14ac:dyDescent="0.2">
      <c r="A63" s="264"/>
      <c r="B63" s="265" t="s">
        <v>133</v>
      </c>
      <c r="C63" s="269">
        <v>15</v>
      </c>
      <c r="D63" s="269">
        <v>17</v>
      </c>
      <c r="E63" s="269">
        <v>1</v>
      </c>
      <c r="F63" s="269">
        <v>4</v>
      </c>
      <c r="G63" s="269">
        <v>0</v>
      </c>
      <c r="H63" s="269">
        <f t="shared" si="0"/>
        <v>37</v>
      </c>
    </row>
    <row r="64" spans="1:9" x14ac:dyDescent="0.2">
      <c r="A64" s="267"/>
      <c r="B64" s="268" t="s">
        <v>61</v>
      </c>
      <c r="C64" s="266">
        <f>SUM(C62:C63)</f>
        <v>24</v>
      </c>
      <c r="D64" s="266">
        <f>SUM(D62:D63)</f>
        <v>58</v>
      </c>
      <c r="E64" s="266">
        <f>SUM(E62:E63)</f>
        <v>11</v>
      </c>
      <c r="F64" s="266">
        <f>SUM(F62:F63)</f>
        <v>9</v>
      </c>
      <c r="G64" s="266">
        <f>SUM(G62:G63)</f>
        <v>0</v>
      </c>
      <c r="H64" s="266">
        <f t="shared" si="0"/>
        <v>102</v>
      </c>
    </row>
    <row r="65" spans="1:8" x14ac:dyDescent="0.2">
      <c r="A65" s="260">
        <v>2007</v>
      </c>
      <c r="B65" s="261" t="s">
        <v>132</v>
      </c>
      <c r="C65" s="262">
        <v>2</v>
      </c>
      <c r="D65" s="262">
        <v>24</v>
      </c>
      <c r="E65" s="262">
        <v>6</v>
      </c>
      <c r="F65" s="262">
        <v>7</v>
      </c>
      <c r="G65" s="262">
        <v>0</v>
      </c>
      <c r="H65" s="262">
        <f t="shared" si="0"/>
        <v>39</v>
      </c>
    </row>
    <row r="66" spans="1:8" x14ac:dyDescent="0.2">
      <c r="A66" s="264"/>
      <c r="B66" s="265" t="s">
        <v>133</v>
      </c>
      <c r="C66" s="269">
        <v>21</v>
      </c>
      <c r="D66" s="269">
        <v>25</v>
      </c>
      <c r="E66" s="269">
        <v>6</v>
      </c>
      <c r="F66" s="269">
        <v>4</v>
      </c>
      <c r="G66" s="269">
        <v>0</v>
      </c>
      <c r="H66" s="269">
        <f t="shared" si="0"/>
        <v>56</v>
      </c>
    </row>
    <row r="67" spans="1:8" x14ac:dyDescent="0.2">
      <c r="A67" s="267"/>
      <c r="B67" s="268" t="s">
        <v>61</v>
      </c>
      <c r="C67" s="266">
        <f>SUM(C65:C66)</f>
        <v>23</v>
      </c>
      <c r="D67" s="266">
        <f>SUM(D65:D66)</f>
        <v>49</v>
      </c>
      <c r="E67" s="266">
        <f>SUM(E65:E66)</f>
        <v>12</v>
      </c>
      <c r="F67" s="266">
        <f>SUM(F65:F66)</f>
        <v>11</v>
      </c>
      <c r="G67" s="266">
        <f>SUM(G65:G66)</f>
        <v>0</v>
      </c>
      <c r="H67" s="266">
        <f t="shared" si="0"/>
        <v>95</v>
      </c>
    </row>
    <row r="68" spans="1:8" x14ac:dyDescent="0.2">
      <c r="A68" s="264">
        <v>2008</v>
      </c>
      <c r="B68" s="265" t="s">
        <v>132</v>
      </c>
      <c r="C68" s="269" t="s">
        <v>13</v>
      </c>
      <c r="D68" s="269" t="s">
        <v>13</v>
      </c>
      <c r="E68" s="269">
        <v>0</v>
      </c>
      <c r="F68" s="269" t="s">
        <v>13</v>
      </c>
      <c r="G68" s="269" t="s">
        <v>13</v>
      </c>
      <c r="H68" s="269">
        <f t="shared" si="0"/>
        <v>0</v>
      </c>
    </row>
    <row r="69" spans="1:8" x14ac:dyDescent="0.2">
      <c r="A69" s="264"/>
      <c r="B69" s="265" t="s">
        <v>133</v>
      </c>
      <c r="C69" s="269" t="s">
        <v>13</v>
      </c>
      <c r="D69" s="269" t="s">
        <v>13</v>
      </c>
      <c r="E69" s="269">
        <v>3</v>
      </c>
      <c r="F69" s="269" t="s">
        <v>13</v>
      </c>
      <c r="G69" s="269" t="s">
        <v>13</v>
      </c>
      <c r="H69" s="269">
        <f t="shared" ref="H69:H112" si="1">SUM(C69:G69)</f>
        <v>3</v>
      </c>
    </row>
    <row r="70" spans="1:8" x14ac:dyDescent="0.2">
      <c r="A70" s="267"/>
      <c r="B70" s="268" t="s">
        <v>61</v>
      </c>
      <c r="C70" s="266" t="s">
        <v>13</v>
      </c>
      <c r="D70" s="266" t="s">
        <v>13</v>
      </c>
      <c r="E70" s="266">
        <f>SUM(E68:E69)</f>
        <v>3</v>
      </c>
      <c r="F70" s="266" t="s">
        <v>13</v>
      </c>
      <c r="G70" s="266" t="s">
        <v>13</v>
      </c>
      <c r="H70" s="266">
        <f t="shared" si="1"/>
        <v>3</v>
      </c>
    </row>
    <row r="71" spans="1:8" x14ac:dyDescent="0.2">
      <c r="A71" s="260">
        <v>2009</v>
      </c>
      <c r="B71" s="261" t="s">
        <v>132</v>
      </c>
      <c r="C71" s="262" t="s">
        <v>13</v>
      </c>
      <c r="D71" s="262" t="s">
        <v>13</v>
      </c>
      <c r="E71" s="262" t="s">
        <v>13</v>
      </c>
      <c r="F71" s="270">
        <v>0</v>
      </c>
      <c r="G71" s="270">
        <v>0</v>
      </c>
      <c r="H71" s="262">
        <f t="shared" si="1"/>
        <v>0</v>
      </c>
    </row>
    <row r="72" spans="1:8" x14ac:dyDescent="0.2">
      <c r="A72" s="264"/>
      <c r="B72" s="265" t="s">
        <v>133</v>
      </c>
      <c r="C72" s="269" t="s">
        <v>13</v>
      </c>
      <c r="D72" s="269" t="s">
        <v>13</v>
      </c>
      <c r="E72" s="269" t="s">
        <v>13</v>
      </c>
      <c r="F72" s="271">
        <v>14</v>
      </c>
      <c r="G72" s="271">
        <v>0</v>
      </c>
      <c r="H72" s="269">
        <f t="shared" si="1"/>
        <v>14</v>
      </c>
    </row>
    <row r="73" spans="1:8" x14ac:dyDescent="0.2">
      <c r="A73" s="267"/>
      <c r="B73" s="268" t="s">
        <v>61</v>
      </c>
      <c r="C73" s="266" t="s">
        <v>13</v>
      </c>
      <c r="D73" s="266" t="s">
        <v>13</v>
      </c>
      <c r="E73" s="266" t="s">
        <v>13</v>
      </c>
      <c r="F73" s="272">
        <f>SUM(F71:F72)</f>
        <v>14</v>
      </c>
      <c r="G73" s="272">
        <f>SUM(G71:G72)</f>
        <v>0</v>
      </c>
      <c r="H73" s="266">
        <f t="shared" si="1"/>
        <v>14</v>
      </c>
    </row>
    <row r="74" spans="1:8" x14ac:dyDescent="0.2">
      <c r="A74" s="260">
        <v>2010</v>
      </c>
      <c r="B74" s="261" t="s">
        <v>132</v>
      </c>
      <c r="C74" s="262">
        <v>7</v>
      </c>
      <c r="D74" s="262">
        <v>13</v>
      </c>
      <c r="E74" s="262">
        <v>1</v>
      </c>
      <c r="F74" s="270">
        <v>0</v>
      </c>
      <c r="G74" s="270">
        <v>0</v>
      </c>
      <c r="H74" s="262">
        <f t="shared" si="1"/>
        <v>21</v>
      </c>
    </row>
    <row r="75" spans="1:8" x14ac:dyDescent="0.2">
      <c r="A75" s="264"/>
      <c r="B75" s="265" t="s">
        <v>133</v>
      </c>
      <c r="C75" s="269">
        <v>12</v>
      </c>
      <c r="D75" s="269">
        <v>38</v>
      </c>
      <c r="E75" s="269">
        <v>7</v>
      </c>
      <c r="F75" s="271">
        <v>7</v>
      </c>
      <c r="G75" s="271">
        <v>0</v>
      </c>
      <c r="H75" s="269">
        <f t="shared" si="1"/>
        <v>64</v>
      </c>
    </row>
    <row r="76" spans="1:8" x14ac:dyDescent="0.2">
      <c r="A76" s="267"/>
      <c r="B76" s="268" t="s">
        <v>61</v>
      </c>
      <c r="C76" s="272">
        <f>SUM(C74:C75)</f>
        <v>19</v>
      </c>
      <c r="D76" s="272">
        <f>SUM(D74:D75)</f>
        <v>51</v>
      </c>
      <c r="E76" s="272">
        <f>SUM(E74:E75)</f>
        <v>8</v>
      </c>
      <c r="F76" s="272">
        <f>SUM(F74:F75)</f>
        <v>7</v>
      </c>
      <c r="G76" s="272">
        <f>SUM(G74:G75)</f>
        <v>0</v>
      </c>
      <c r="H76" s="266">
        <f t="shared" si="1"/>
        <v>85</v>
      </c>
    </row>
    <row r="77" spans="1:8" x14ac:dyDescent="0.2">
      <c r="A77" s="273">
        <v>2011</v>
      </c>
      <c r="B77" s="261" t="s">
        <v>132</v>
      </c>
      <c r="C77" s="262">
        <v>9</v>
      </c>
      <c r="D77" s="262">
        <v>35</v>
      </c>
      <c r="E77" s="262">
        <v>8</v>
      </c>
      <c r="F77" s="270">
        <v>7</v>
      </c>
      <c r="G77" s="270">
        <v>0</v>
      </c>
      <c r="H77" s="262">
        <f t="shared" si="1"/>
        <v>59</v>
      </c>
    </row>
    <row r="78" spans="1:8" x14ac:dyDescent="0.2">
      <c r="A78" s="264"/>
      <c r="B78" s="265" t="s">
        <v>133</v>
      </c>
      <c r="C78" s="269">
        <v>8</v>
      </c>
      <c r="D78" s="269">
        <v>23</v>
      </c>
      <c r="E78" s="269">
        <v>1</v>
      </c>
      <c r="F78" s="271">
        <v>3</v>
      </c>
      <c r="G78" s="271">
        <v>0</v>
      </c>
      <c r="H78" s="269">
        <f t="shared" si="1"/>
        <v>35</v>
      </c>
    </row>
    <row r="79" spans="1:8" x14ac:dyDescent="0.2">
      <c r="A79" s="267"/>
      <c r="B79" s="268" t="s">
        <v>61</v>
      </c>
      <c r="C79" s="272">
        <f>SUM(C77:C78)</f>
        <v>17</v>
      </c>
      <c r="D79" s="272">
        <f>SUM(D77:D78)</f>
        <v>58</v>
      </c>
      <c r="E79" s="272">
        <f>SUM(E77:E78)</f>
        <v>9</v>
      </c>
      <c r="F79" s="272">
        <f>SUM(F77:F78)</f>
        <v>10</v>
      </c>
      <c r="G79" s="272">
        <f>SUM(G77:G78)</f>
        <v>0</v>
      </c>
      <c r="H79" s="266">
        <f t="shared" si="1"/>
        <v>94</v>
      </c>
    </row>
    <row r="80" spans="1:8" x14ac:dyDescent="0.2">
      <c r="A80" s="260">
        <v>2012</v>
      </c>
      <c r="B80" s="261" t="s">
        <v>132</v>
      </c>
      <c r="C80" s="262">
        <v>14</v>
      </c>
      <c r="D80" s="262">
        <v>38</v>
      </c>
      <c r="E80" s="262">
        <v>7</v>
      </c>
      <c r="F80" s="270">
        <v>8</v>
      </c>
      <c r="G80" s="270">
        <v>1</v>
      </c>
      <c r="H80" s="262">
        <f t="shared" si="1"/>
        <v>68</v>
      </c>
    </row>
    <row r="81" spans="1:8" x14ac:dyDescent="0.2">
      <c r="A81" s="264"/>
      <c r="B81" s="265" t="s">
        <v>133</v>
      </c>
      <c r="C81" s="269">
        <v>11</v>
      </c>
      <c r="D81" s="269">
        <v>24</v>
      </c>
      <c r="E81" s="269">
        <v>3</v>
      </c>
      <c r="F81" s="271">
        <v>3</v>
      </c>
      <c r="G81" s="271">
        <v>0</v>
      </c>
      <c r="H81" s="269">
        <f t="shared" si="1"/>
        <v>41</v>
      </c>
    </row>
    <row r="82" spans="1:8" x14ac:dyDescent="0.2">
      <c r="A82" s="267"/>
      <c r="B82" s="268" t="s">
        <v>61</v>
      </c>
      <c r="C82" s="272">
        <f>SUM(C80:C81)</f>
        <v>25</v>
      </c>
      <c r="D82" s="272">
        <f>SUM(D80:D81)</f>
        <v>62</v>
      </c>
      <c r="E82" s="272">
        <f>SUM(E80:E81)</f>
        <v>10</v>
      </c>
      <c r="F82" s="272">
        <f>SUM(F80:F81)</f>
        <v>11</v>
      </c>
      <c r="G82" s="272">
        <f>SUM(G80:G81)</f>
        <v>1</v>
      </c>
      <c r="H82" s="266">
        <f t="shared" si="1"/>
        <v>109</v>
      </c>
    </row>
    <row r="83" spans="1:8" x14ac:dyDescent="0.2">
      <c r="A83" s="260">
        <v>2013</v>
      </c>
      <c r="B83" s="261" t="s">
        <v>132</v>
      </c>
      <c r="C83" s="262">
        <v>5</v>
      </c>
      <c r="D83" s="262">
        <v>44</v>
      </c>
      <c r="E83" s="262">
        <v>9</v>
      </c>
      <c r="F83" s="270">
        <v>10</v>
      </c>
      <c r="G83" s="270">
        <v>0</v>
      </c>
      <c r="H83" s="262">
        <f t="shared" si="1"/>
        <v>68</v>
      </c>
    </row>
    <row r="84" spans="1:8" x14ac:dyDescent="0.2">
      <c r="A84" s="264"/>
      <c r="B84" s="265" t="s">
        <v>133</v>
      </c>
      <c r="C84" s="269">
        <v>11</v>
      </c>
      <c r="D84" s="269">
        <v>25</v>
      </c>
      <c r="E84" s="269">
        <v>3</v>
      </c>
      <c r="F84" s="271">
        <v>3</v>
      </c>
      <c r="G84" s="271">
        <v>1</v>
      </c>
      <c r="H84" s="269">
        <f t="shared" si="1"/>
        <v>43</v>
      </c>
    </row>
    <row r="85" spans="1:8" x14ac:dyDescent="0.2">
      <c r="A85" s="267"/>
      <c r="B85" s="268" t="s">
        <v>61</v>
      </c>
      <c r="C85" s="272">
        <f>SUM(C83:C84)</f>
        <v>16</v>
      </c>
      <c r="D85" s="272">
        <f>SUM(D83:D84)</f>
        <v>69</v>
      </c>
      <c r="E85" s="272">
        <f>SUM(E83:E84)</f>
        <v>12</v>
      </c>
      <c r="F85" s="272">
        <f>SUM(F83:F84)</f>
        <v>13</v>
      </c>
      <c r="G85" s="272">
        <f>SUM(G83:G84)</f>
        <v>1</v>
      </c>
      <c r="H85" s="266">
        <f t="shared" si="1"/>
        <v>111</v>
      </c>
    </row>
    <row r="86" spans="1:8" x14ac:dyDescent="0.2">
      <c r="A86" s="260">
        <v>2014</v>
      </c>
      <c r="B86" s="261" t="s">
        <v>132</v>
      </c>
      <c r="C86" s="270">
        <v>10</v>
      </c>
      <c r="D86" s="270">
        <v>39</v>
      </c>
      <c r="E86" s="270">
        <v>10</v>
      </c>
      <c r="F86" s="270">
        <v>9</v>
      </c>
      <c r="G86" s="270">
        <v>0</v>
      </c>
      <c r="H86" s="270">
        <f t="shared" si="1"/>
        <v>68</v>
      </c>
    </row>
    <row r="87" spans="1:8" x14ac:dyDescent="0.2">
      <c r="A87" s="264"/>
      <c r="B87" s="265" t="s">
        <v>133</v>
      </c>
      <c r="C87" s="271">
        <v>10</v>
      </c>
      <c r="D87" s="271">
        <v>34</v>
      </c>
      <c r="E87" s="271">
        <v>3</v>
      </c>
      <c r="F87" s="271">
        <v>4</v>
      </c>
      <c r="G87" s="271">
        <v>2</v>
      </c>
      <c r="H87" s="271">
        <f t="shared" si="1"/>
        <v>53</v>
      </c>
    </row>
    <row r="88" spans="1:8" x14ac:dyDescent="0.2">
      <c r="A88" s="267"/>
      <c r="B88" s="268" t="s">
        <v>61</v>
      </c>
      <c r="C88" s="272">
        <f>SUM(C86:C87)</f>
        <v>20</v>
      </c>
      <c r="D88" s="272">
        <f>SUM(D86:D87)</f>
        <v>73</v>
      </c>
      <c r="E88" s="272">
        <f>SUM(E86:E87)</f>
        <v>13</v>
      </c>
      <c r="F88" s="272">
        <f>SUM(F86:F87)</f>
        <v>13</v>
      </c>
      <c r="G88" s="272">
        <f>SUM(G86:G87)</f>
        <v>2</v>
      </c>
      <c r="H88" s="272">
        <f t="shared" si="1"/>
        <v>121</v>
      </c>
    </row>
    <row r="89" spans="1:8" x14ac:dyDescent="0.2">
      <c r="A89" s="260">
        <v>2015</v>
      </c>
      <c r="B89" s="261" t="s">
        <v>132</v>
      </c>
      <c r="C89" s="270">
        <v>0</v>
      </c>
      <c r="D89" s="270">
        <v>31</v>
      </c>
      <c r="E89" s="270">
        <v>5</v>
      </c>
      <c r="F89" s="270">
        <v>5</v>
      </c>
      <c r="G89" s="270">
        <v>0</v>
      </c>
      <c r="H89" s="270">
        <f t="shared" si="1"/>
        <v>41</v>
      </c>
    </row>
    <row r="90" spans="1:8" x14ac:dyDescent="0.2">
      <c r="A90" s="264"/>
      <c r="B90" s="265" t="s">
        <v>133</v>
      </c>
      <c r="C90" s="271">
        <v>17</v>
      </c>
      <c r="D90" s="271">
        <v>44</v>
      </c>
      <c r="E90" s="271">
        <v>7</v>
      </c>
      <c r="F90" s="271">
        <v>8</v>
      </c>
      <c r="G90" s="271">
        <v>2</v>
      </c>
      <c r="H90" s="271">
        <f t="shared" si="1"/>
        <v>78</v>
      </c>
    </row>
    <row r="91" spans="1:8" x14ac:dyDescent="0.2">
      <c r="A91" s="267"/>
      <c r="B91" s="268" t="s">
        <v>61</v>
      </c>
      <c r="C91" s="272">
        <f>SUM(C89:C90)</f>
        <v>17</v>
      </c>
      <c r="D91" s="272">
        <f>SUM(D89:D90)</f>
        <v>75</v>
      </c>
      <c r="E91" s="272">
        <f>SUM(E89:E90)</f>
        <v>12</v>
      </c>
      <c r="F91" s="272">
        <f>SUM(F89:F90)</f>
        <v>13</v>
      </c>
      <c r="G91" s="272">
        <f>SUM(G89:G90)</f>
        <v>2</v>
      </c>
      <c r="H91" s="272">
        <f t="shared" si="1"/>
        <v>119</v>
      </c>
    </row>
    <row r="92" spans="1:8" x14ac:dyDescent="0.2">
      <c r="A92" s="260">
        <v>2016</v>
      </c>
      <c r="B92" s="261" t="s">
        <v>132</v>
      </c>
      <c r="C92" s="270">
        <v>0</v>
      </c>
      <c r="D92" s="270">
        <v>28</v>
      </c>
      <c r="E92" s="270">
        <v>5</v>
      </c>
      <c r="F92" s="270">
        <v>5</v>
      </c>
      <c r="G92" s="270">
        <v>0</v>
      </c>
      <c r="H92" s="270">
        <f t="shared" si="1"/>
        <v>38</v>
      </c>
    </row>
    <row r="93" spans="1:8" x14ac:dyDescent="0.2">
      <c r="A93" s="264"/>
      <c r="B93" s="265" t="s">
        <v>133</v>
      </c>
      <c r="C93" s="271">
        <v>12</v>
      </c>
      <c r="D93" s="271">
        <v>41</v>
      </c>
      <c r="E93" s="271">
        <v>11</v>
      </c>
      <c r="F93" s="271">
        <v>5</v>
      </c>
      <c r="G93" s="271">
        <v>2</v>
      </c>
      <c r="H93" s="271">
        <f t="shared" si="1"/>
        <v>71</v>
      </c>
    </row>
    <row r="94" spans="1:8" x14ac:dyDescent="0.2">
      <c r="A94" s="267"/>
      <c r="B94" s="268" t="s">
        <v>61</v>
      </c>
      <c r="C94" s="272">
        <f>SUM(C92:C93)</f>
        <v>12</v>
      </c>
      <c r="D94" s="272">
        <f>SUM(D92:D93)</f>
        <v>69</v>
      </c>
      <c r="E94" s="272">
        <f>SUM(E92:E93)</f>
        <v>16</v>
      </c>
      <c r="F94" s="272">
        <f>SUM(F92:F93)</f>
        <v>10</v>
      </c>
      <c r="G94" s="272">
        <f>SUM(G92:G93)</f>
        <v>2</v>
      </c>
      <c r="H94" s="272">
        <f t="shared" si="1"/>
        <v>109</v>
      </c>
    </row>
    <row r="95" spans="1:8" x14ac:dyDescent="0.2">
      <c r="A95" s="260">
        <v>2017</v>
      </c>
      <c r="B95" s="261" t="s">
        <v>132</v>
      </c>
      <c r="C95" s="270">
        <v>0</v>
      </c>
      <c r="D95" s="270">
        <v>37</v>
      </c>
      <c r="E95" s="270">
        <v>0</v>
      </c>
      <c r="F95" s="270" t="s">
        <v>13</v>
      </c>
      <c r="G95" s="270" t="s">
        <v>13</v>
      </c>
      <c r="H95" s="270">
        <f t="shared" si="1"/>
        <v>37</v>
      </c>
    </row>
    <row r="96" spans="1:8" x14ac:dyDescent="0.2">
      <c r="A96" s="264"/>
      <c r="B96" s="265" t="s">
        <v>133</v>
      </c>
      <c r="C96" s="271">
        <v>11</v>
      </c>
      <c r="D96" s="271">
        <v>32</v>
      </c>
      <c r="E96" s="271">
        <v>13</v>
      </c>
      <c r="F96" s="271" t="s">
        <v>13</v>
      </c>
      <c r="G96" s="271" t="s">
        <v>13</v>
      </c>
      <c r="H96" s="271">
        <f t="shared" si="1"/>
        <v>56</v>
      </c>
    </row>
    <row r="97" spans="1:8" x14ac:dyDescent="0.2">
      <c r="A97" s="267"/>
      <c r="B97" s="268" t="s">
        <v>61</v>
      </c>
      <c r="C97" s="272">
        <f>SUM(C95:C96)</f>
        <v>11</v>
      </c>
      <c r="D97" s="272">
        <f>SUM(D95:D96)</f>
        <v>69</v>
      </c>
      <c r="E97" s="272">
        <f>SUM(E95:E96)</f>
        <v>13</v>
      </c>
      <c r="F97" s="272" t="s">
        <v>13</v>
      </c>
      <c r="G97" s="272" t="s">
        <v>13</v>
      </c>
      <c r="H97" s="272">
        <f t="shared" si="1"/>
        <v>93</v>
      </c>
    </row>
    <row r="98" spans="1:8" x14ac:dyDescent="0.2">
      <c r="A98" s="264">
        <v>2018</v>
      </c>
      <c r="B98" s="265" t="s">
        <v>132</v>
      </c>
      <c r="C98" s="271">
        <v>0</v>
      </c>
      <c r="D98" s="271">
        <v>53</v>
      </c>
      <c r="E98" s="271">
        <v>8</v>
      </c>
      <c r="F98" s="271">
        <v>4</v>
      </c>
      <c r="G98" s="271">
        <v>0</v>
      </c>
      <c r="H98" s="271">
        <f t="shared" si="1"/>
        <v>65</v>
      </c>
    </row>
    <row r="99" spans="1:8" x14ac:dyDescent="0.2">
      <c r="A99" s="264"/>
      <c r="B99" s="265" t="s">
        <v>133</v>
      </c>
      <c r="C99" s="271">
        <v>11</v>
      </c>
      <c r="D99" s="271">
        <v>34</v>
      </c>
      <c r="E99" s="271">
        <v>5</v>
      </c>
      <c r="F99" s="271">
        <v>10</v>
      </c>
      <c r="G99" s="271">
        <v>2</v>
      </c>
      <c r="H99" s="271">
        <f t="shared" si="1"/>
        <v>62</v>
      </c>
    </row>
    <row r="100" spans="1:8" x14ac:dyDescent="0.2">
      <c r="A100" s="267"/>
      <c r="B100" s="268" t="s">
        <v>61</v>
      </c>
      <c r="C100" s="272">
        <f>SUM(C98:C99)</f>
        <v>11</v>
      </c>
      <c r="D100" s="272">
        <f>SUM(D98:D99)</f>
        <v>87</v>
      </c>
      <c r="E100" s="272">
        <f>SUM(E98:E99)</f>
        <v>13</v>
      </c>
      <c r="F100" s="272">
        <f>SUM(F98:F99)</f>
        <v>14</v>
      </c>
      <c r="G100" s="272">
        <f>SUM(G98:G99)</f>
        <v>2</v>
      </c>
      <c r="H100" s="272">
        <f t="shared" si="1"/>
        <v>127</v>
      </c>
    </row>
    <row r="101" spans="1:8" s="259" customFormat="1" x14ac:dyDescent="0.2">
      <c r="A101" s="260">
        <v>2019</v>
      </c>
      <c r="B101" s="261" t="s">
        <v>132</v>
      </c>
      <c r="C101" s="270">
        <v>8</v>
      </c>
      <c r="D101" s="270">
        <v>39</v>
      </c>
      <c r="E101" s="270">
        <v>6</v>
      </c>
      <c r="F101" s="270">
        <v>6</v>
      </c>
      <c r="G101" s="270">
        <v>0</v>
      </c>
      <c r="H101" s="270">
        <f t="shared" si="1"/>
        <v>59</v>
      </c>
    </row>
    <row r="102" spans="1:8" s="259" customFormat="1" x14ac:dyDescent="0.2">
      <c r="A102" s="264"/>
      <c r="B102" s="265" t="s">
        <v>133</v>
      </c>
      <c r="C102" s="271">
        <v>7</v>
      </c>
      <c r="D102" s="271">
        <v>35</v>
      </c>
      <c r="E102" s="271">
        <v>4</v>
      </c>
      <c r="F102" s="271">
        <v>8</v>
      </c>
      <c r="G102" s="271">
        <v>2</v>
      </c>
      <c r="H102" s="271">
        <f t="shared" si="1"/>
        <v>56</v>
      </c>
    </row>
    <row r="103" spans="1:8" s="259" customFormat="1" x14ac:dyDescent="0.2">
      <c r="A103" s="267"/>
      <c r="B103" s="268" t="s">
        <v>61</v>
      </c>
      <c r="C103" s="272">
        <f>SUM(C101:C102)</f>
        <v>15</v>
      </c>
      <c r="D103" s="272">
        <f>SUM(D101:D102)</f>
        <v>74</v>
      </c>
      <c r="E103" s="272">
        <f>SUM(E101:E102)</f>
        <v>10</v>
      </c>
      <c r="F103" s="272">
        <f>SUM(F101:F102)</f>
        <v>14</v>
      </c>
      <c r="G103" s="272">
        <f>SUM(G101:G102)</f>
        <v>2</v>
      </c>
      <c r="H103" s="272">
        <f t="shared" si="1"/>
        <v>115</v>
      </c>
    </row>
    <row r="104" spans="1:8" s="259" customFormat="1" x14ac:dyDescent="0.2">
      <c r="A104" s="260">
        <v>2020</v>
      </c>
      <c r="B104" s="261" t="s">
        <v>132</v>
      </c>
      <c r="C104" s="270">
        <v>1</v>
      </c>
      <c r="D104" s="270">
        <v>36</v>
      </c>
      <c r="E104" s="270">
        <v>1</v>
      </c>
      <c r="F104" s="270">
        <v>2</v>
      </c>
      <c r="G104" s="270">
        <v>0</v>
      </c>
      <c r="H104" s="270">
        <f t="shared" si="1"/>
        <v>40</v>
      </c>
    </row>
    <row r="105" spans="1:8" s="259" customFormat="1" x14ac:dyDescent="0.2">
      <c r="A105" s="279"/>
      <c r="B105" s="265" t="s">
        <v>133</v>
      </c>
      <c r="C105" s="271">
        <v>9</v>
      </c>
      <c r="D105" s="271">
        <v>40</v>
      </c>
      <c r="E105" s="271">
        <v>7</v>
      </c>
      <c r="F105" s="271">
        <v>10</v>
      </c>
      <c r="G105" s="271">
        <v>1</v>
      </c>
      <c r="H105" s="271">
        <f t="shared" si="1"/>
        <v>67</v>
      </c>
    </row>
    <row r="106" spans="1:8" s="259" customFormat="1" x14ac:dyDescent="0.2">
      <c r="A106" s="267"/>
      <c r="B106" s="268" t="s">
        <v>61</v>
      </c>
      <c r="C106" s="272">
        <f>SUM(C104:C105)</f>
        <v>10</v>
      </c>
      <c r="D106" s="272">
        <f>SUM(D104:D105)</f>
        <v>76</v>
      </c>
      <c r="E106" s="272">
        <f>SUM(E104:E105)</f>
        <v>8</v>
      </c>
      <c r="F106" s="272">
        <f>SUM(F104:F105)</f>
        <v>12</v>
      </c>
      <c r="G106" s="272">
        <f>SUM(G104:G105)</f>
        <v>1</v>
      </c>
      <c r="H106" s="272">
        <f t="shared" si="1"/>
        <v>107</v>
      </c>
    </row>
    <row r="107" spans="1:8" s="259" customFormat="1" x14ac:dyDescent="0.2">
      <c r="A107" s="260">
        <v>2021</v>
      </c>
      <c r="B107" s="261" t="s">
        <v>132</v>
      </c>
      <c r="C107" s="270">
        <v>9</v>
      </c>
      <c r="D107" s="270">
        <v>39</v>
      </c>
      <c r="E107" s="270">
        <v>5</v>
      </c>
      <c r="F107" s="270">
        <v>2</v>
      </c>
      <c r="G107" s="270">
        <v>0</v>
      </c>
      <c r="H107" s="270">
        <f t="shared" si="1"/>
        <v>55</v>
      </c>
    </row>
    <row r="108" spans="1:8" s="259" customFormat="1" x14ac:dyDescent="0.2">
      <c r="A108" s="264"/>
      <c r="B108" s="265" t="s">
        <v>133</v>
      </c>
      <c r="C108" s="271">
        <v>12</v>
      </c>
      <c r="D108" s="271">
        <v>36</v>
      </c>
      <c r="E108" s="271">
        <v>3</v>
      </c>
      <c r="F108" s="271">
        <v>9</v>
      </c>
      <c r="G108" s="271">
        <v>2</v>
      </c>
      <c r="H108" s="271">
        <f t="shared" si="1"/>
        <v>62</v>
      </c>
    </row>
    <row r="109" spans="1:8" s="259" customFormat="1" x14ac:dyDescent="0.2">
      <c r="A109" s="267"/>
      <c r="B109" s="268" t="s">
        <v>61</v>
      </c>
      <c r="C109" s="272">
        <f>SUM(C107:C108)</f>
        <v>21</v>
      </c>
      <c r="D109" s="272">
        <f>SUM(D107:D108)</f>
        <v>75</v>
      </c>
      <c r="E109" s="272">
        <f>SUM(E107:E108)</f>
        <v>8</v>
      </c>
      <c r="F109" s="272">
        <f>SUM(F107:F108)</f>
        <v>11</v>
      </c>
      <c r="G109" s="272">
        <f>SUM(G107:G108)</f>
        <v>2</v>
      </c>
      <c r="H109" s="272">
        <f t="shared" si="1"/>
        <v>117</v>
      </c>
    </row>
    <row r="110" spans="1:8" s="259" customFormat="1" x14ac:dyDescent="0.2">
      <c r="A110" s="260">
        <v>2022</v>
      </c>
      <c r="B110" s="261" t="s">
        <v>132</v>
      </c>
      <c r="C110" s="270">
        <v>6</v>
      </c>
      <c r="D110" s="270">
        <v>56</v>
      </c>
      <c r="E110" s="270">
        <v>2</v>
      </c>
      <c r="F110" s="270">
        <v>4</v>
      </c>
      <c r="G110" s="270">
        <v>0</v>
      </c>
      <c r="H110" s="270">
        <f t="shared" si="1"/>
        <v>68</v>
      </c>
    </row>
    <row r="111" spans="1:8" s="259" customFormat="1" x14ac:dyDescent="0.2">
      <c r="A111" s="264"/>
      <c r="B111" s="265" t="s">
        <v>133</v>
      </c>
      <c r="C111" s="271">
        <v>16</v>
      </c>
      <c r="D111" s="271">
        <v>24</v>
      </c>
      <c r="E111" s="271">
        <v>6</v>
      </c>
      <c r="F111" s="271">
        <v>8</v>
      </c>
      <c r="G111" s="271">
        <v>2</v>
      </c>
      <c r="H111" s="271">
        <f t="shared" si="1"/>
        <v>56</v>
      </c>
    </row>
    <row r="112" spans="1:8" s="259" customFormat="1" x14ac:dyDescent="0.2">
      <c r="A112" s="267"/>
      <c r="B112" s="268" t="s">
        <v>61</v>
      </c>
      <c r="C112" s="272">
        <f>SUM(C110:C111)</f>
        <v>22</v>
      </c>
      <c r="D112" s="272">
        <f>SUM(D110:D111)</f>
        <v>80</v>
      </c>
      <c r="E112" s="272">
        <f>SUM(E110:E111)</f>
        <v>8</v>
      </c>
      <c r="F112" s="272">
        <f>SUM(F110:F111)</f>
        <v>12</v>
      </c>
      <c r="G112" s="272">
        <f>SUM(G110:G111)</f>
        <v>2</v>
      </c>
      <c r="H112" s="272">
        <f t="shared" si="1"/>
        <v>124</v>
      </c>
    </row>
    <row r="113" spans="1:8" s="259" customFormat="1" x14ac:dyDescent="0.2">
      <c r="A113" s="260">
        <v>2023</v>
      </c>
      <c r="B113" s="261" t="s">
        <v>132</v>
      </c>
      <c r="C113" s="270" t="s">
        <v>13</v>
      </c>
      <c r="D113" s="270" t="s">
        <v>13</v>
      </c>
      <c r="E113" s="270" t="s">
        <v>13</v>
      </c>
      <c r="F113" s="270" t="s">
        <v>13</v>
      </c>
      <c r="G113" s="270" t="s">
        <v>13</v>
      </c>
      <c r="H113" s="270" t="s">
        <v>13</v>
      </c>
    </row>
    <row r="114" spans="1:8" s="259" customFormat="1" x14ac:dyDescent="0.2">
      <c r="A114" s="264"/>
      <c r="B114" s="265" t="s">
        <v>133</v>
      </c>
      <c r="C114" s="271" t="s">
        <v>13</v>
      </c>
      <c r="D114" s="271" t="s">
        <v>13</v>
      </c>
      <c r="E114" s="271" t="s">
        <v>13</v>
      </c>
      <c r="F114" s="271" t="s">
        <v>13</v>
      </c>
      <c r="G114" s="271" t="s">
        <v>13</v>
      </c>
      <c r="H114" s="271" t="s">
        <v>13</v>
      </c>
    </row>
    <row r="115" spans="1:8" s="259" customFormat="1" x14ac:dyDescent="0.2">
      <c r="A115" s="267"/>
      <c r="B115" s="268" t="s">
        <v>61</v>
      </c>
      <c r="C115" s="272" t="s">
        <v>13</v>
      </c>
      <c r="D115" s="272" t="s">
        <v>13</v>
      </c>
      <c r="E115" s="272" t="s">
        <v>13</v>
      </c>
      <c r="F115" s="272" t="s">
        <v>13</v>
      </c>
      <c r="G115" s="272" t="s">
        <v>13</v>
      </c>
      <c r="H115" s="272" t="s">
        <v>13</v>
      </c>
    </row>
    <row r="116" spans="1:8" s="259" customFormat="1" x14ac:dyDescent="0.2">
      <c r="A116" s="260">
        <v>2024</v>
      </c>
      <c r="B116" s="261" t="s">
        <v>132</v>
      </c>
      <c r="C116" s="270" t="s">
        <v>13</v>
      </c>
      <c r="D116" s="270" t="s">
        <v>13</v>
      </c>
      <c r="E116" s="270" t="s">
        <v>13</v>
      </c>
      <c r="F116" s="270" t="s">
        <v>13</v>
      </c>
      <c r="G116" s="270" t="s">
        <v>13</v>
      </c>
      <c r="H116" s="270" t="s">
        <v>13</v>
      </c>
    </row>
    <row r="117" spans="1:8" s="259" customFormat="1" x14ac:dyDescent="0.2">
      <c r="A117" s="264"/>
      <c r="B117" s="265" t="s">
        <v>133</v>
      </c>
      <c r="C117" s="271" t="s">
        <v>13</v>
      </c>
      <c r="D117" s="271" t="s">
        <v>13</v>
      </c>
      <c r="E117" s="271" t="s">
        <v>13</v>
      </c>
      <c r="F117" s="271" t="s">
        <v>13</v>
      </c>
      <c r="G117" s="271" t="s">
        <v>13</v>
      </c>
      <c r="H117" s="271" t="s">
        <v>13</v>
      </c>
    </row>
    <row r="118" spans="1:8" s="259" customFormat="1" x14ac:dyDescent="0.2">
      <c r="A118" s="267"/>
      <c r="B118" s="268" t="s">
        <v>61</v>
      </c>
      <c r="C118" s="272" t="s">
        <v>13</v>
      </c>
      <c r="D118" s="272" t="s">
        <v>13</v>
      </c>
      <c r="E118" s="272" t="s">
        <v>13</v>
      </c>
      <c r="F118" s="272" t="s">
        <v>13</v>
      </c>
      <c r="G118" s="272" t="s">
        <v>13</v>
      </c>
      <c r="H118" s="272" t="s">
        <v>13</v>
      </c>
    </row>
    <row r="119" spans="1:8" s="259" customFormat="1" x14ac:dyDescent="0.2">
      <c r="A119" s="274">
        <v>2025</v>
      </c>
      <c r="B119" s="265" t="s">
        <v>61</v>
      </c>
      <c r="C119" s="271">
        <v>20</v>
      </c>
      <c r="D119" s="271">
        <v>104</v>
      </c>
      <c r="E119" s="271">
        <v>7</v>
      </c>
      <c r="F119" s="271">
        <v>9</v>
      </c>
      <c r="G119" s="271">
        <v>2</v>
      </c>
      <c r="H119" s="272">
        <f>SUM(C119:G119)</f>
        <v>142</v>
      </c>
    </row>
    <row r="120" spans="1:8" ht="38.1" customHeight="1" x14ac:dyDescent="0.2">
      <c r="A120" s="385" t="s">
        <v>287</v>
      </c>
      <c r="B120" s="385"/>
      <c r="C120" s="385"/>
      <c r="D120" s="385"/>
      <c r="E120" s="385"/>
      <c r="F120" s="385"/>
      <c r="G120" s="385"/>
      <c r="H120" s="385"/>
    </row>
    <row r="121" spans="1:8" ht="12.75" x14ac:dyDescent="0.2">
      <c r="A121" s="386"/>
      <c r="B121" s="387"/>
      <c r="C121" s="387"/>
      <c r="D121" s="387"/>
      <c r="E121" s="387"/>
      <c r="F121" s="387"/>
      <c r="G121" s="387"/>
      <c r="H121" s="387"/>
    </row>
    <row r="122" spans="1:8" s="278" customFormat="1" x14ac:dyDescent="0.2">
      <c r="A122" s="275"/>
      <c r="B122" s="276"/>
      <c r="C122" s="277"/>
      <c r="D122" s="277"/>
      <c r="E122" s="277"/>
      <c r="F122" s="277"/>
      <c r="G122" s="277"/>
      <c r="H122" s="277"/>
    </row>
    <row r="123" spans="1:8" x14ac:dyDescent="0.2">
      <c r="B123" s="280"/>
      <c r="C123" s="281"/>
      <c r="D123" s="281"/>
      <c r="E123" s="281"/>
      <c r="F123" s="281"/>
      <c r="G123" s="281"/>
      <c r="H123" s="281"/>
    </row>
    <row r="124" spans="1:8" ht="24" customHeight="1" x14ac:dyDescent="0.2">
      <c r="A124" s="388" t="s">
        <v>144</v>
      </c>
      <c r="B124" s="388"/>
      <c r="C124" s="388"/>
      <c r="D124" s="388"/>
      <c r="E124" s="388"/>
      <c r="F124" s="388"/>
      <c r="G124" s="388"/>
      <c r="H124" s="388"/>
    </row>
    <row r="125" spans="1:8" ht="14.65" customHeight="1" x14ac:dyDescent="0.2">
      <c r="A125" s="377" t="s">
        <v>63</v>
      </c>
      <c r="B125" s="253"/>
      <c r="C125" s="379" t="s">
        <v>135</v>
      </c>
      <c r="D125" s="379"/>
      <c r="E125" s="379"/>
      <c r="F125" s="379"/>
      <c r="G125" s="379"/>
      <c r="H125" s="379"/>
    </row>
    <row r="126" spans="1:8" x14ac:dyDescent="0.2">
      <c r="A126" s="378"/>
      <c r="B126" s="282"/>
      <c r="C126" s="256" t="s">
        <v>19</v>
      </c>
      <c r="D126" s="256" t="s">
        <v>18</v>
      </c>
      <c r="E126" s="256" t="s">
        <v>17</v>
      </c>
      <c r="F126" s="256" t="s">
        <v>16</v>
      </c>
      <c r="G126" s="256" t="s">
        <v>11</v>
      </c>
      <c r="H126" s="256" t="s">
        <v>134</v>
      </c>
    </row>
    <row r="127" spans="1:8" x14ac:dyDescent="0.2">
      <c r="A127" s="283" t="s">
        <v>276</v>
      </c>
      <c r="B127" s="284"/>
      <c r="C127" s="285">
        <f t="shared" ref="C127:H127" si="2">AVERAGE(C16,C19,C22,C25,C28,C31)</f>
        <v>59.5</v>
      </c>
      <c r="D127" s="285">
        <f t="shared" si="2"/>
        <v>64.166666666666671</v>
      </c>
      <c r="E127" s="285">
        <f t="shared" si="2"/>
        <v>7</v>
      </c>
      <c r="F127" s="285">
        <f t="shared" si="2"/>
        <v>6.333333333333333</v>
      </c>
      <c r="G127" s="285">
        <f t="shared" si="2"/>
        <v>2.5</v>
      </c>
      <c r="H127" s="285">
        <f t="shared" si="2"/>
        <v>139.5</v>
      </c>
    </row>
    <row r="128" spans="1:8" x14ac:dyDescent="0.2">
      <c r="A128" s="279" t="s">
        <v>185</v>
      </c>
      <c r="B128" s="265"/>
      <c r="C128" s="265">
        <f t="shared" ref="C128:H128" si="3">AVERAGE(C34,C37,C40,C43,C46)</f>
        <v>38.799999999999997</v>
      </c>
      <c r="D128" s="265">
        <f t="shared" si="3"/>
        <v>62.4</v>
      </c>
      <c r="E128" s="265">
        <f t="shared" si="3"/>
        <v>10</v>
      </c>
      <c r="F128" s="265">
        <f t="shared" si="3"/>
        <v>4.5999999999999996</v>
      </c>
      <c r="G128" s="265">
        <f t="shared" si="3"/>
        <v>0.4</v>
      </c>
      <c r="H128" s="265">
        <f t="shared" si="3"/>
        <v>116.2</v>
      </c>
    </row>
    <row r="129" spans="1:8" x14ac:dyDescent="0.2">
      <c r="A129" s="257" t="s">
        <v>288</v>
      </c>
      <c r="B129" s="258"/>
      <c r="C129" s="285">
        <f t="shared" ref="C129:H129" si="4">AVERAGE(C46,C49,C52,C55,C58)</f>
        <v>27</v>
      </c>
      <c r="D129" s="285">
        <f t="shared" si="4"/>
        <v>58.2</v>
      </c>
      <c r="E129" s="285">
        <f t="shared" si="4"/>
        <v>12.6</v>
      </c>
      <c r="F129" s="285">
        <f t="shared" si="4"/>
        <v>6.4</v>
      </c>
      <c r="G129" s="285">
        <f t="shared" si="4"/>
        <v>0.6</v>
      </c>
      <c r="H129" s="285">
        <f t="shared" si="4"/>
        <v>104.8</v>
      </c>
    </row>
    <row r="130" spans="1:8" x14ac:dyDescent="0.2">
      <c r="A130" s="257">
        <v>2006</v>
      </c>
      <c r="B130" s="258"/>
      <c r="C130" s="285">
        <f>C64</f>
        <v>24</v>
      </c>
      <c r="D130" s="285">
        <f t="shared" ref="D130:H130" si="5">D64</f>
        <v>58</v>
      </c>
      <c r="E130" s="285">
        <f t="shared" si="5"/>
        <v>11</v>
      </c>
      <c r="F130" s="285">
        <f t="shared" si="5"/>
        <v>9</v>
      </c>
      <c r="G130" s="285">
        <f t="shared" si="5"/>
        <v>0</v>
      </c>
      <c r="H130" s="285">
        <f t="shared" si="5"/>
        <v>102</v>
      </c>
    </row>
    <row r="131" spans="1:8" x14ac:dyDescent="0.2">
      <c r="A131" s="257">
        <v>2007</v>
      </c>
      <c r="B131" s="258"/>
      <c r="C131" s="285">
        <f>C67</f>
        <v>23</v>
      </c>
      <c r="D131" s="285">
        <f t="shared" ref="D131:H131" si="6">D67</f>
        <v>49</v>
      </c>
      <c r="E131" s="285">
        <f t="shared" si="6"/>
        <v>12</v>
      </c>
      <c r="F131" s="285">
        <f t="shared" si="6"/>
        <v>11</v>
      </c>
      <c r="G131" s="285">
        <f t="shared" si="6"/>
        <v>0</v>
      </c>
      <c r="H131" s="285">
        <f t="shared" si="6"/>
        <v>95</v>
      </c>
    </row>
    <row r="132" spans="1:8" x14ac:dyDescent="0.2">
      <c r="A132" s="257">
        <v>2008</v>
      </c>
      <c r="B132" s="258"/>
      <c r="C132" s="285" t="str">
        <f>C70</f>
        <v>-</v>
      </c>
      <c r="D132" s="285" t="str">
        <f t="shared" ref="D132:H132" si="7">D70</f>
        <v>-</v>
      </c>
      <c r="E132" s="285">
        <f t="shared" si="7"/>
        <v>3</v>
      </c>
      <c r="F132" s="285" t="str">
        <f t="shared" si="7"/>
        <v>-</v>
      </c>
      <c r="G132" s="285" t="str">
        <f t="shared" si="7"/>
        <v>-</v>
      </c>
      <c r="H132" s="285">
        <f t="shared" si="7"/>
        <v>3</v>
      </c>
    </row>
    <row r="133" spans="1:8" x14ac:dyDescent="0.2">
      <c r="A133" s="257">
        <v>2009</v>
      </c>
      <c r="B133" s="258"/>
      <c r="C133" s="285" t="str">
        <f>C73</f>
        <v>-</v>
      </c>
      <c r="D133" s="285" t="str">
        <f t="shared" ref="D133:H133" si="8">D73</f>
        <v>-</v>
      </c>
      <c r="E133" s="285" t="str">
        <f t="shared" si="8"/>
        <v>-</v>
      </c>
      <c r="F133" s="285">
        <f t="shared" si="8"/>
        <v>14</v>
      </c>
      <c r="G133" s="285">
        <f t="shared" si="8"/>
        <v>0</v>
      </c>
      <c r="H133" s="285">
        <f t="shared" si="8"/>
        <v>14</v>
      </c>
    </row>
    <row r="134" spans="1:8" x14ac:dyDescent="0.2">
      <c r="A134" s="279">
        <v>2010</v>
      </c>
      <c r="B134" s="265"/>
      <c r="C134" s="265">
        <f>C76</f>
        <v>19</v>
      </c>
      <c r="D134" s="265">
        <f t="shared" ref="D134:H134" si="9">D76</f>
        <v>51</v>
      </c>
      <c r="E134" s="265">
        <f t="shared" si="9"/>
        <v>8</v>
      </c>
      <c r="F134" s="265">
        <f t="shared" si="9"/>
        <v>7</v>
      </c>
      <c r="G134" s="265">
        <f t="shared" si="9"/>
        <v>0</v>
      </c>
      <c r="H134" s="265">
        <f t="shared" si="9"/>
        <v>85</v>
      </c>
    </row>
    <row r="135" spans="1:8" x14ac:dyDescent="0.2">
      <c r="A135" s="257">
        <v>2011</v>
      </c>
      <c r="B135" s="265"/>
      <c r="C135" s="265">
        <f>C79</f>
        <v>17</v>
      </c>
      <c r="D135" s="265">
        <f t="shared" ref="D135:H135" si="10">D79</f>
        <v>58</v>
      </c>
      <c r="E135" s="265">
        <f t="shared" si="10"/>
        <v>9</v>
      </c>
      <c r="F135" s="265">
        <f t="shared" si="10"/>
        <v>10</v>
      </c>
      <c r="G135" s="265">
        <f>G79</f>
        <v>0</v>
      </c>
      <c r="H135" s="265">
        <f t="shared" si="10"/>
        <v>94</v>
      </c>
    </row>
    <row r="136" spans="1:8" x14ac:dyDescent="0.2">
      <c r="A136" s="279">
        <v>2012</v>
      </c>
      <c r="B136" s="265"/>
      <c r="C136" s="265">
        <f>C82</f>
        <v>25</v>
      </c>
      <c r="D136" s="265">
        <f t="shared" ref="D136:H136" si="11">D82</f>
        <v>62</v>
      </c>
      <c r="E136" s="265">
        <f t="shared" si="11"/>
        <v>10</v>
      </c>
      <c r="F136" s="265">
        <f t="shared" si="11"/>
        <v>11</v>
      </c>
      <c r="G136" s="265">
        <f t="shared" si="11"/>
        <v>1</v>
      </c>
      <c r="H136" s="265">
        <f t="shared" si="11"/>
        <v>109</v>
      </c>
    </row>
    <row r="137" spans="1:8" x14ac:dyDescent="0.2">
      <c r="A137" s="257">
        <v>2013</v>
      </c>
      <c r="B137" s="258"/>
      <c r="C137" s="285">
        <f>C85</f>
        <v>16</v>
      </c>
      <c r="D137" s="285">
        <f t="shared" ref="D137:H137" si="12">D85</f>
        <v>69</v>
      </c>
      <c r="E137" s="285">
        <f t="shared" si="12"/>
        <v>12</v>
      </c>
      <c r="F137" s="285">
        <f t="shared" si="12"/>
        <v>13</v>
      </c>
      <c r="G137" s="285">
        <f t="shared" si="12"/>
        <v>1</v>
      </c>
      <c r="H137" s="285">
        <f t="shared" si="12"/>
        <v>111</v>
      </c>
    </row>
    <row r="138" spans="1:8" x14ac:dyDescent="0.2">
      <c r="A138" s="279">
        <v>2014</v>
      </c>
      <c r="B138" s="265"/>
      <c r="C138" s="265">
        <f>C88</f>
        <v>20</v>
      </c>
      <c r="D138" s="265">
        <f t="shared" ref="D138:H138" si="13">D88</f>
        <v>73</v>
      </c>
      <c r="E138" s="265">
        <f t="shared" si="13"/>
        <v>13</v>
      </c>
      <c r="F138" s="265">
        <f t="shared" si="13"/>
        <v>13</v>
      </c>
      <c r="G138" s="265">
        <f t="shared" si="13"/>
        <v>2</v>
      </c>
      <c r="H138" s="265">
        <f t="shared" si="13"/>
        <v>121</v>
      </c>
    </row>
    <row r="139" spans="1:8" x14ac:dyDescent="0.2">
      <c r="A139" s="257">
        <v>2015</v>
      </c>
      <c r="B139" s="265"/>
      <c r="C139" s="265">
        <f>C91</f>
        <v>17</v>
      </c>
      <c r="D139" s="265">
        <f t="shared" ref="D139:H139" si="14">D91</f>
        <v>75</v>
      </c>
      <c r="E139" s="265">
        <f t="shared" si="14"/>
        <v>12</v>
      </c>
      <c r="F139" s="265">
        <f t="shared" si="14"/>
        <v>13</v>
      </c>
      <c r="G139" s="265">
        <f t="shared" si="14"/>
        <v>2</v>
      </c>
      <c r="H139" s="265">
        <f t="shared" si="14"/>
        <v>119</v>
      </c>
    </row>
    <row r="140" spans="1:8" x14ac:dyDescent="0.2">
      <c r="A140" s="279">
        <v>2016</v>
      </c>
      <c r="B140" s="265"/>
      <c r="C140" s="265">
        <f>C94</f>
        <v>12</v>
      </c>
      <c r="D140" s="265">
        <f t="shared" ref="D140:H140" si="15">D94</f>
        <v>69</v>
      </c>
      <c r="E140" s="265">
        <f t="shared" si="15"/>
        <v>16</v>
      </c>
      <c r="F140" s="265">
        <f t="shared" si="15"/>
        <v>10</v>
      </c>
      <c r="G140" s="265">
        <f t="shared" si="15"/>
        <v>2</v>
      </c>
      <c r="H140" s="265">
        <f t="shared" si="15"/>
        <v>109</v>
      </c>
    </row>
    <row r="141" spans="1:8" x14ac:dyDescent="0.2">
      <c r="A141" s="257">
        <v>2017</v>
      </c>
      <c r="B141" s="258"/>
      <c r="C141" s="285">
        <f>C97</f>
        <v>11</v>
      </c>
      <c r="D141" s="285">
        <f t="shared" ref="D141:H141" si="16">D97</f>
        <v>69</v>
      </c>
      <c r="E141" s="285">
        <f t="shared" si="16"/>
        <v>13</v>
      </c>
      <c r="F141" s="285" t="str">
        <f t="shared" si="16"/>
        <v>-</v>
      </c>
      <c r="G141" s="285" t="str">
        <f t="shared" si="16"/>
        <v>-</v>
      </c>
      <c r="H141" s="285">
        <f t="shared" si="16"/>
        <v>93</v>
      </c>
    </row>
    <row r="142" spans="1:8" x14ac:dyDescent="0.2">
      <c r="A142" s="279">
        <v>2018</v>
      </c>
      <c r="B142" s="265"/>
      <c r="C142" s="265">
        <f>C100</f>
        <v>11</v>
      </c>
      <c r="D142" s="265">
        <f t="shared" ref="D142:H142" si="17">D100</f>
        <v>87</v>
      </c>
      <c r="E142" s="265">
        <f t="shared" si="17"/>
        <v>13</v>
      </c>
      <c r="F142" s="265">
        <f t="shared" si="17"/>
        <v>14</v>
      </c>
      <c r="G142" s="265">
        <f t="shared" si="17"/>
        <v>2</v>
      </c>
      <c r="H142" s="265">
        <f t="shared" si="17"/>
        <v>127</v>
      </c>
    </row>
    <row r="143" spans="1:8" x14ac:dyDescent="0.2">
      <c r="A143" s="257">
        <v>2019</v>
      </c>
      <c r="B143" s="265"/>
      <c r="C143" s="265">
        <f>C103</f>
        <v>15</v>
      </c>
      <c r="D143" s="265">
        <f t="shared" ref="D143:H143" si="18">D103</f>
        <v>74</v>
      </c>
      <c r="E143" s="265">
        <f t="shared" si="18"/>
        <v>10</v>
      </c>
      <c r="F143" s="265">
        <f t="shared" si="18"/>
        <v>14</v>
      </c>
      <c r="G143" s="265">
        <f t="shared" si="18"/>
        <v>2</v>
      </c>
      <c r="H143" s="265">
        <f t="shared" si="18"/>
        <v>115</v>
      </c>
    </row>
    <row r="144" spans="1:8" x14ac:dyDescent="0.2">
      <c r="A144" s="279">
        <v>2020</v>
      </c>
      <c r="B144" s="265"/>
      <c r="C144" s="265">
        <f>C106</f>
        <v>10</v>
      </c>
      <c r="D144" s="265">
        <f t="shared" ref="D144:H144" si="19">D106</f>
        <v>76</v>
      </c>
      <c r="E144" s="265">
        <f t="shared" si="19"/>
        <v>8</v>
      </c>
      <c r="F144" s="265">
        <f t="shared" si="19"/>
        <v>12</v>
      </c>
      <c r="G144" s="265">
        <f t="shared" si="19"/>
        <v>1</v>
      </c>
      <c r="H144" s="265">
        <f t="shared" si="19"/>
        <v>107</v>
      </c>
    </row>
    <row r="145" spans="1:8" x14ac:dyDescent="0.2">
      <c r="A145" s="257">
        <v>2021</v>
      </c>
      <c r="B145" s="258"/>
      <c r="C145" s="285">
        <f>C109</f>
        <v>21</v>
      </c>
      <c r="D145" s="285">
        <f t="shared" ref="D145:H145" si="20">D109</f>
        <v>75</v>
      </c>
      <c r="E145" s="285">
        <f t="shared" si="20"/>
        <v>8</v>
      </c>
      <c r="F145" s="285">
        <f t="shared" si="20"/>
        <v>11</v>
      </c>
      <c r="G145" s="285">
        <f t="shared" si="20"/>
        <v>2</v>
      </c>
      <c r="H145" s="285">
        <f t="shared" si="20"/>
        <v>117</v>
      </c>
    </row>
    <row r="146" spans="1:8" x14ac:dyDescent="0.2">
      <c r="A146" s="279">
        <v>2022</v>
      </c>
      <c r="B146" s="265"/>
      <c r="C146" s="265">
        <f>C112</f>
        <v>22</v>
      </c>
      <c r="D146" s="265">
        <f t="shared" ref="D146:H146" si="21">D112</f>
        <v>80</v>
      </c>
      <c r="E146" s="265">
        <f t="shared" si="21"/>
        <v>8</v>
      </c>
      <c r="F146" s="265">
        <f t="shared" si="21"/>
        <v>12</v>
      </c>
      <c r="G146" s="265">
        <f t="shared" si="21"/>
        <v>2</v>
      </c>
      <c r="H146" s="265">
        <f t="shared" si="21"/>
        <v>124</v>
      </c>
    </row>
    <row r="147" spans="1:8" x14ac:dyDescent="0.2">
      <c r="A147" s="257">
        <v>2023</v>
      </c>
      <c r="B147" s="265"/>
      <c r="C147" s="265" t="str">
        <f>C115</f>
        <v>-</v>
      </c>
      <c r="D147" s="265" t="str">
        <f t="shared" ref="D147:H147" si="22">D115</f>
        <v>-</v>
      </c>
      <c r="E147" s="265" t="str">
        <f t="shared" si="22"/>
        <v>-</v>
      </c>
      <c r="F147" s="265" t="str">
        <f t="shared" si="22"/>
        <v>-</v>
      </c>
      <c r="G147" s="265" t="str">
        <f t="shared" si="22"/>
        <v>-</v>
      </c>
      <c r="H147" s="265" t="str">
        <f t="shared" si="22"/>
        <v>-</v>
      </c>
    </row>
    <row r="148" spans="1:8" x14ac:dyDescent="0.2">
      <c r="A148" s="279">
        <v>2024</v>
      </c>
      <c r="B148" s="265"/>
      <c r="C148" s="265" t="str">
        <f>C118</f>
        <v>-</v>
      </c>
      <c r="D148" s="265" t="str">
        <f t="shared" ref="D148:H149" si="23">D118</f>
        <v>-</v>
      </c>
      <c r="E148" s="265" t="str">
        <f t="shared" si="23"/>
        <v>-</v>
      </c>
      <c r="F148" s="265" t="str">
        <f t="shared" si="23"/>
        <v>-</v>
      </c>
      <c r="G148" s="265" t="str">
        <f t="shared" si="23"/>
        <v>-</v>
      </c>
      <c r="H148" s="265" t="str">
        <f t="shared" si="23"/>
        <v>-</v>
      </c>
    </row>
    <row r="149" spans="1:8" x14ac:dyDescent="0.2">
      <c r="A149" s="257">
        <v>2025</v>
      </c>
      <c r="B149" s="258"/>
      <c r="C149" s="285">
        <f>C119</f>
        <v>20</v>
      </c>
      <c r="D149" s="285">
        <f t="shared" si="23"/>
        <v>104</v>
      </c>
      <c r="E149" s="285">
        <f t="shared" si="23"/>
        <v>7</v>
      </c>
      <c r="F149" s="285">
        <f t="shared" si="23"/>
        <v>9</v>
      </c>
      <c r="G149" s="285">
        <f t="shared" si="23"/>
        <v>2</v>
      </c>
      <c r="H149" s="285">
        <f t="shared" si="23"/>
        <v>142</v>
      </c>
    </row>
    <row r="150" spans="1:8" hidden="1" x14ac:dyDescent="0.2">
      <c r="B150" s="286"/>
      <c r="C150" s="286"/>
      <c r="D150" s="286"/>
      <c r="E150" s="286"/>
      <c r="F150" s="286"/>
      <c r="G150" s="286"/>
      <c r="H150" s="286"/>
    </row>
    <row r="151" spans="1:8" hidden="1" x14ac:dyDescent="0.2">
      <c r="A151" s="279">
        <f>A80</f>
        <v>2012</v>
      </c>
      <c r="B151" s="265" t="str">
        <f>B77</f>
        <v>Active</v>
      </c>
      <c r="C151" s="265">
        <f t="shared" ref="C151:H153" si="24">C80</f>
        <v>14</v>
      </c>
      <c r="D151" s="265">
        <f t="shared" si="24"/>
        <v>38</v>
      </c>
      <c r="E151" s="265">
        <f t="shared" si="24"/>
        <v>7</v>
      </c>
      <c r="F151" s="265">
        <f t="shared" si="24"/>
        <v>8</v>
      </c>
      <c r="G151" s="265">
        <f t="shared" si="24"/>
        <v>1</v>
      </c>
      <c r="H151" s="265">
        <f t="shared" si="24"/>
        <v>68</v>
      </c>
    </row>
    <row r="152" spans="1:8" hidden="1" x14ac:dyDescent="0.2">
      <c r="B152" s="265" t="str">
        <f>B78</f>
        <v>Casual</v>
      </c>
      <c r="C152" s="268">
        <f t="shared" si="24"/>
        <v>11</v>
      </c>
      <c r="D152" s="268">
        <f t="shared" si="24"/>
        <v>24</v>
      </c>
      <c r="E152" s="268">
        <f t="shared" si="24"/>
        <v>3</v>
      </c>
      <c r="F152" s="268">
        <f t="shared" si="24"/>
        <v>3</v>
      </c>
      <c r="G152" s="268">
        <f t="shared" si="24"/>
        <v>0</v>
      </c>
      <c r="H152" s="268">
        <f t="shared" si="24"/>
        <v>41</v>
      </c>
    </row>
    <row r="153" spans="1:8" hidden="1" x14ac:dyDescent="0.2">
      <c r="B153" s="265" t="str">
        <f>B79</f>
        <v>TOTAL</v>
      </c>
      <c r="C153" s="265">
        <f t="shared" si="24"/>
        <v>25</v>
      </c>
      <c r="D153" s="265">
        <f t="shared" si="24"/>
        <v>62</v>
      </c>
      <c r="E153" s="265">
        <f t="shared" si="24"/>
        <v>10</v>
      </c>
      <c r="F153" s="265">
        <f t="shared" si="24"/>
        <v>11</v>
      </c>
      <c r="G153" s="265">
        <f t="shared" si="24"/>
        <v>1</v>
      </c>
      <c r="H153" s="265">
        <f t="shared" si="24"/>
        <v>109</v>
      </c>
    </row>
    <row r="154" spans="1:8" ht="40.5" customHeight="1" x14ac:dyDescent="0.2">
      <c r="A154" s="380" t="str">
        <f>A120</f>
        <v>a/Starting with the 2025 Review of Ocean Salmon Fisheries report, the number reported reflects the total number of charter boats participating. In prior reports, vessels were categorized as either ‘active’ or ‘casual’, with active vessels designated as those landing more than 100 salmon, and casual vessels landed 100 salmon or less.</v>
      </c>
      <c r="B154" s="380"/>
      <c r="C154" s="380"/>
      <c r="D154" s="380"/>
      <c r="E154" s="380"/>
      <c r="F154" s="380"/>
      <c r="G154" s="380"/>
      <c r="H154" s="380"/>
    </row>
    <row r="155" spans="1:8" x14ac:dyDescent="0.2">
      <c r="A155" s="381"/>
      <c r="B155" s="381"/>
      <c r="C155" s="381"/>
      <c r="D155" s="381"/>
      <c r="E155" s="381"/>
      <c r="F155" s="381"/>
      <c r="G155" s="381"/>
      <c r="H155" s="381"/>
    </row>
    <row r="156" spans="1:8" x14ac:dyDescent="0.2">
      <c r="A156" s="253"/>
      <c r="B156" s="253"/>
      <c r="C156" s="253"/>
      <c r="D156" s="253"/>
      <c r="E156" s="253"/>
      <c r="F156" s="253"/>
      <c r="G156" s="253"/>
      <c r="H156" s="253"/>
    </row>
    <row r="157" spans="1:8" x14ac:dyDescent="0.2">
      <c r="B157" s="280"/>
      <c r="C157" s="281"/>
      <c r="D157" s="281"/>
      <c r="E157" s="281"/>
      <c r="F157" s="281"/>
      <c r="G157" s="281"/>
      <c r="H157" s="281"/>
    </row>
    <row r="158" spans="1:8" x14ac:dyDescent="0.2">
      <c r="B158" s="280"/>
      <c r="C158" s="281"/>
      <c r="D158" s="281"/>
      <c r="E158" s="281"/>
      <c r="F158" s="281"/>
      <c r="G158" s="281"/>
      <c r="H158" s="281"/>
    </row>
  </sheetData>
  <mergeCells count="10">
    <mergeCell ref="A125:A126"/>
    <mergeCell ref="C125:H125"/>
    <mergeCell ref="A154:H154"/>
    <mergeCell ref="A155:H155"/>
    <mergeCell ref="A1:H1"/>
    <mergeCell ref="B2:B3"/>
    <mergeCell ref="C2:H2"/>
    <mergeCell ref="A120:H120"/>
    <mergeCell ref="A121:H121"/>
    <mergeCell ref="A124:H124"/>
  </mergeCells>
  <printOptions horizontalCentered="1"/>
  <pageMargins left="1" right="1"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O311"/>
  <sheetViews>
    <sheetView showGridLines="0" zoomScaleNormal="100" zoomScaleSheetLayoutView="85" workbookViewId="0">
      <pane xSplit="1" ySplit="3" topLeftCell="B136" activePane="bottomRight" state="frozen"/>
      <selection activeCell="N59" sqref="N59"/>
      <selection pane="topRight" activeCell="N59" sqref="N59"/>
      <selection pane="bottomLeft" activeCell="N59" sqref="N59"/>
      <selection pane="bottomRight" activeCell="T107" sqref="T107"/>
    </sheetView>
  </sheetViews>
  <sheetFormatPr defaultColWidth="9.28515625" defaultRowHeight="11.25" x14ac:dyDescent="0.2"/>
  <cols>
    <col min="1" max="1" width="8.7109375" style="1" customWidth="1"/>
    <col min="2" max="12" width="6.7109375" style="3" customWidth="1"/>
    <col min="13" max="16384" width="9.28515625" style="2"/>
  </cols>
  <sheetData>
    <row r="1" spans="1:15" ht="12" customHeight="1" x14ac:dyDescent="0.2">
      <c r="A1" s="322" t="s">
        <v>146</v>
      </c>
      <c r="B1" s="322"/>
      <c r="C1" s="322"/>
      <c r="D1" s="322"/>
      <c r="E1" s="322"/>
      <c r="F1" s="322"/>
      <c r="G1" s="322"/>
      <c r="H1" s="322"/>
      <c r="I1" s="322"/>
      <c r="J1" s="322"/>
      <c r="K1" s="322"/>
      <c r="L1" s="322"/>
    </row>
    <row r="2" spans="1:15" ht="12" customHeight="1" x14ac:dyDescent="0.2">
      <c r="A2" s="77" t="s">
        <v>51</v>
      </c>
      <c r="B2" s="98" t="s">
        <v>23</v>
      </c>
      <c r="C2" s="98" t="s">
        <v>0</v>
      </c>
      <c r="D2" s="98" t="s">
        <v>1</v>
      </c>
      <c r="E2" s="98" t="s">
        <v>2</v>
      </c>
      <c r="F2" s="98" t="s">
        <v>3</v>
      </c>
      <c r="G2" s="98" t="s">
        <v>4</v>
      </c>
      <c r="H2" s="98" t="s">
        <v>5</v>
      </c>
      <c r="I2" s="98" t="s">
        <v>6</v>
      </c>
      <c r="J2" s="98" t="s">
        <v>24</v>
      </c>
      <c r="K2" s="98" t="s">
        <v>25</v>
      </c>
      <c r="L2" s="98" t="s">
        <v>7</v>
      </c>
    </row>
    <row r="3" spans="1:15" ht="12" customHeight="1" x14ac:dyDescent="0.2">
      <c r="B3" s="325" t="s">
        <v>9</v>
      </c>
      <c r="C3" s="325"/>
      <c r="D3" s="325"/>
      <c r="E3" s="325"/>
      <c r="F3" s="325"/>
      <c r="G3" s="325"/>
      <c r="H3" s="325"/>
      <c r="I3" s="325"/>
      <c r="J3" s="325"/>
      <c r="K3" s="325"/>
      <c r="L3" s="325"/>
    </row>
    <row r="4" spans="1:15" ht="12" customHeight="1" x14ac:dyDescent="0.2">
      <c r="A4" s="1">
        <v>1971</v>
      </c>
      <c r="B4" s="3" t="s">
        <v>13</v>
      </c>
      <c r="C4" s="3" t="s">
        <v>13</v>
      </c>
      <c r="D4" s="3">
        <v>9.5156895127993391</v>
      </c>
      <c r="E4" s="3">
        <v>10.169107913054619</v>
      </c>
      <c r="F4" s="3">
        <v>9.8824071827226394</v>
      </c>
      <c r="G4" s="3">
        <v>9.4999868645737546</v>
      </c>
      <c r="H4" s="3">
        <v>9.8695526695526699</v>
      </c>
      <c r="I4" s="3">
        <v>9.1001139817629184</v>
      </c>
      <c r="J4" s="3" t="s">
        <v>13</v>
      </c>
      <c r="K4" s="3" t="s">
        <v>13</v>
      </c>
      <c r="L4" s="3">
        <v>9.722616248566931</v>
      </c>
      <c r="O4" s="391"/>
    </row>
    <row r="5" spans="1:15" ht="12" customHeight="1" x14ac:dyDescent="0.2">
      <c r="A5" s="1">
        <v>1972</v>
      </c>
      <c r="B5" s="3" t="s">
        <v>13</v>
      </c>
      <c r="C5" s="3" t="s">
        <v>13</v>
      </c>
      <c r="D5" s="3">
        <v>8.9839357429718874</v>
      </c>
      <c r="E5" s="3">
        <v>10.542472016864107</v>
      </c>
      <c r="F5" s="3">
        <v>9.7742171763413292</v>
      </c>
      <c r="G5" s="3">
        <v>9.726136026136027</v>
      </c>
      <c r="H5" s="3">
        <v>9.5784944367176639</v>
      </c>
      <c r="I5" s="3">
        <v>14.571955719557195</v>
      </c>
      <c r="J5" s="3" t="s">
        <v>13</v>
      </c>
      <c r="K5" s="3" t="s">
        <v>13</v>
      </c>
      <c r="L5" s="3">
        <v>10.242436383919804</v>
      </c>
    </row>
    <row r="6" spans="1:15" ht="12" customHeight="1" x14ac:dyDescent="0.2">
      <c r="A6" s="1">
        <v>1973</v>
      </c>
      <c r="B6" s="3" t="s">
        <v>13</v>
      </c>
      <c r="C6" s="3" t="s">
        <v>13</v>
      </c>
      <c r="D6" s="3">
        <v>10.311128903122498</v>
      </c>
      <c r="E6" s="3">
        <v>8.6666926100322996</v>
      </c>
      <c r="F6" s="3">
        <v>9.2224243072643635</v>
      </c>
      <c r="G6" s="3">
        <v>9.8587517500754931</v>
      </c>
      <c r="H6" s="3">
        <v>8.1125010441901253</v>
      </c>
      <c r="I6" s="3">
        <v>11.485851758506129</v>
      </c>
      <c r="J6" s="3" t="s">
        <v>13</v>
      </c>
      <c r="K6" s="3" t="s">
        <v>13</v>
      </c>
      <c r="L6" s="3">
        <v>9.5283111320323624</v>
      </c>
    </row>
    <row r="7" spans="1:15" ht="12" customHeight="1" x14ac:dyDescent="0.2">
      <c r="A7" s="1">
        <v>1974</v>
      </c>
      <c r="B7" s="3" t="s">
        <v>13</v>
      </c>
      <c r="C7" s="3" t="s">
        <v>13</v>
      </c>
      <c r="D7" s="3">
        <v>8.9978401727861765</v>
      </c>
      <c r="E7" s="3">
        <v>11.135915897345289</v>
      </c>
      <c r="F7" s="3">
        <v>10.816440432715497</v>
      </c>
      <c r="G7" s="3">
        <v>10.148677914882901</v>
      </c>
      <c r="H7" s="3">
        <v>9.4549293530224165</v>
      </c>
      <c r="I7" s="3">
        <v>8.814316826058139</v>
      </c>
      <c r="J7" s="3">
        <v>15.985232067510548</v>
      </c>
      <c r="K7" s="3" t="s">
        <v>13</v>
      </c>
      <c r="L7" s="3">
        <v>10.219994645486592</v>
      </c>
    </row>
    <row r="8" spans="1:15" ht="12" customHeight="1" x14ac:dyDescent="0.2">
      <c r="A8" s="1">
        <v>1975</v>
      </c>
      <c r="B8" s="3" t="s">
        <v>13</v>
      </c>
      <c r="C8" s="3" t="s">
        <v>13</v>
      </c>
      <c r="D8" s="3">
        <v>9.6671062547098714</v>
      </c>
      <c r="E8" s="3">
        <v>13.00676934542293</v>
      </c>
      <c r="F8" s="3">
        <v>12.331666521726527</v>
      </c>
      <c r="G8" s="3">
        <v>11.671503091190107</v>
      </c>
      <c r="H8" s="3">
        <v>9.8750551097786783</v>
      </c>
      <c r="I8" s="3">
        <v>9.2796735064051692</v>
      </c>
      <c r="J8" s="3">
        <v>17.897379912663755</v>
      </c>
      <c r="K8" s="3" t="s">
        <v>13</v>
      </c>
      <c r="L8" s="3">
        <v>11.496368620609859</v>
      </c>
    </row>
    <row r="9" spans="1:15" ht="12" customHeight="1" x14ac:dyDescent="0.2">
      <c r="A9" s="1">
        <v>1976</v>
      </c>
      <c r="B9" s="3" t="s">
        <v>13</v>
      </c>
      <c r="C9" s="3" t="s">
        <v>13</v>
      </c>
      <c r="D9" s="3">
        <v>10.199999999999999</v>
      </c>
      <c r="E9" s="3">
        <v>10.3</v>
      </c>
      <c r="F9" s="3">
        <v>10.8</v>
      </c>
      <c r="G9" s="3">
        <v>10.5</v>
      </c>
      <c r="H9" s="3">
        <v>9.6999999999999993</v>
      </c>
      <c r="I9" s="3">
        <v>10.6</v>
      </c>
      <c r="J9" s="3">
        <v>11.7</v>
      </c>
      <c r="K9" s="3" t="s">
        <v>13</v>
      </c>
      <c r="L9" s="3">
        <v>10.4</v>
      </c>
    </row>
    <row r="10" spans="1:15" ht="12" customHeight="1" x14ac:dyDescent="0.2">
      <c r="A10" s="1">
        <v>1977</v>
      </c>
      <c r="B10" s="3" t="s">
        <v>13</v>
      </c>
      <c r="C10" s="3" t="s">
        <v>13</v>
      </c>
      <c r="D10" s="3">
        <v>8.8000000000000007</v>
      </c>
      <c r="E10" s="3">
        <v>10.5</v>
      </c>
      <c r="F10" s="3">
        <v>10.5</v>
      </c>
      <c r="G10" s="3">
        <v>10</v>
      </c>
      <c r="H10" s="3">
        <v>9.4</v>
      </c>
      <c r="I10" s="3">
        <v>11</v>
      </c>
      <c r="J10" s="3">
        <v>14.1</v>
      </c>
      <c r="K10" s="3" t="s">
        <v>13</v>
      </c>
      <c r="L10" s="3">
        <v>10.199999999999999</v>
      </c>
    </row>
    <row r="11" spans="1:15" ht="12" customHeight="1" x14ac:dyDescent="0.2">
      <c r="A11" s="1">
        <v>1978</v>
      </c>
      <c r="B11" s="3" t="s">
        <v>13</v>
      </c>
      <c r="C11" s="3" t="s">
        <v>13</v>
      </c>
      <c r="D11" s="3">
        <v>9.6</v>
      </c>
      <c r="E11" s="3">
        <v>9.8000000000000007</v>
      </c>
      <c r="F11" s="3">
        <v>9.9</v>
      </c>
      <c r="G11" s="3">
        <v>9.1999999999999993</v>
      </c>
      <c r="H11" s="3">
        <v>9.5</v>
      </c>
      <c r="I11" s="3">
        <v>12</v>
      </c>
      <c r="J11" s="3">
        <v>18.5</v>
      </c>
      <c r="K11" s="3" t="s">
        <v>13</v>
      </c>
      <c r="L11" s="3">
        <v>9.9</v>
      </c>
    </row>
    <row r="12" spans="1:15" ht="12" customHeight="1" x14ac:dyDescent="0.2">
      <c r="A12" s="1">
        <v>1979</v>
      </c>
      <c r="B12" s="3" t="s">
        <v>13</v>
      </c>
      <c r="C12" s="3" t="s">
        <v>13</v>
      </c>
      <c r="D12" s="3">
        <v>11.9</v>
      </c>
      <c r="E12" s="3">
        <v>9.9</v>
      </c>
      <c r="F12" s="3">
        <v>11</v>
      </c>
      <c r="G12" s="3">
        <v>10.199999999999999</v>
      </c>
      <c r="H12" s="3">
        <v>10.9</v>
      </c>
      <c r="I12" s="3">
        <v>9</v>
      </c>
      <c r="J12" s="3">
        <v>16.3</v>
      </c>
      <c r="K12" s="3" t="s">
        <v>13</v>
      </c>
      <c r="L12" s="3">
        <v>10.5</v>
      </c>
    </row>
    <row r="13" spans="1:15" ht="12" customHeight="1" x14ac:dyDescent="0.2">
      <c r="A13" s="1">
        <v>1980</v>
      </c>
      <c r="B13" s="3" t="s">
        <v>13</v>
      </c>
      <c r="C13" s="3" t="s">
        <v>13</v>
      </c>
      <c r="D13" s="3">
        <v>10.7</v>
      </c>
      <c r="E13" s="3">
        <v>10.5</v>
      </c>
      <c r="F13" s="3">
        <v>10.6</v>
      </c>
      <c r="G13" s="3">
        <v>10.3</v>
      </c>
      <c r="H13" s="3">
        <v>9.8000000000000007</v>
      </c>
      <c r="I13" s="3">
        <v>9.9</v>
      </c>
      <c r="J13" s="3">
        <v>16.399999999999999</v>
      </c>
      <c r="K13" s="3" t="s">
        <v>13</v>
      </c>
      <c r="L13" s="3">
        <v>10.4</v>
      </c>
    </row>
    <row r="14" spans="1:15" ht="12" customHeight="1" x14ac:dyDescent="0.2">
      <c r="A14" s="1">
        <v>1981</v>
      </c>
      <c r="B14" s="3" t="s">
        <v>13</v>
      </c>
      <c r="C14" s="3" t="s">
        <v>13</v>
      </c>
      <c r="D14" s="3">
        <v>9.1999999999999993</v>
      </c>
      <c r="E14" s="3">
        <v>9.1</v>
      </c>
      <c r="F14" s="3">
        <v>10.7</v>
      </c>
      <c r="G14" s="3">
        <v>9.8000000000000007</v>
      </c>
      <c r="H14" s="3">
        <v>8.6</v>
      </c>
      <c r="I14" s="3">
        <v>10.5</v>
      </c>
      <c r="J14" s="3">
        <v>14.4</v>
      </c>
      <c r="K14" s="3" t="s">
        <v>13</v>
      </c>
      <c r="L14" s="3">
        <v>9.8000000000000007</v>
      </c>
    </row>
    <row r="15" spans="1:15" ht="12" customHeight="1" x14ac:dyDescent="0.2">
      <c r="A15" s="1">
        <v>1982</v>
      </c>
      <c r="B15" s="3" t="s">
        <v>13</v>
      </c>
      <c r="C15" s="3" t="s">
        <v>13</v>
      </c>
      <c r="D15" s="3">
        <v>9.4</v>
      </c>
      <c r="E15" s="3">
        <v>10.4</v>
      </c>
      <c r="F15" s="3">
        <v>10.4</v>
      </c>
      <c r="G15" s="3">
        <v>10</v>
      </c>
      <c r="H15" s="3">
        <v>8.8000000000000007</v>
      </c>
      <c r="I15" s="3">
        <v>9.8000000000000007</v>
      </c>
      <c r="J15" s="3">
        <v>12.9</v>
      </c>
      <c r="K15" s="3" t="s">
        <v>13</v>
      </c>
      <c r="L15" s="3">
        <v>10.1</v>
      </c>
    </row>
    <row r="16" spans="1:15" ht="12" customHeight="1" x14ac:dyDescent="0.2">
      <c r="A16" s="1">
        <v>1983</v>
      </c>
      <c r="B16" s="3" t="s">
        <v>13</v>
      </c>
      <c r="C16" s="3" t="s">
        <v>13</v>
      </c>
      <c r="D16" s="3">
        <v>8.8000000000000007</v>
      </c>
      <c r="E16" s="3">
        <v>8</v>
      </c>
      <c r="F16" s="3">
        <v>7.9</v>
      </c>
      <c r="G16" s="3">
        <v>7.8</v>
      </c>
      <c r="H16" s="3">
        <v>8.8000000000000007</v>
      </c>
      <c r="I16" s="3">
        <v>10.1</v>
      </c>
      <c r="J16" s="3">
        <v>11.7</v>
      </c>
      <c r="K16" s="3" t="s">
        <v>13</v>
      </c>
      <c r="L16" s="3">
        <v>8.1999999999999993</v>
      </c>
    </row>
    <row r="17" spans="1:12" ht="12" customHeight="1" x14ac:dyDescent="0.2">
      <c r="A17" s="1">
        <v>1984</v>
      </c>
      <c r="B17" s="3" t="s">
        <v>13</v>
      </c>
      <c r="C17" s="3" t="s">
        <v>13</v>
      </c>
      <c r="D17" s="3">
        <v>8.6</v>
      </c>
      <c r="E17" s="3">
        <v>8.5</v>
      </c>
      <c r="F17" s="3">
        <v>8.5</v>
      </c>
      <c r="G17" s="3">
        <v>8.1999999999999993</v>
      </c>
      <c r="H17" s="3">
        <v>9.1999999999999993</v>
      </c>
      <c r="I17" s="3">
        <v>16.600000000000001</v>
      </c>
      <c r="J17" s="3">
        <v>15.4</v>
      </c>
      <c r="K17" s="3" t="s">
        <v>13</v>
      </c>
      <c r="L17" s="3">
        <v>8.5</v>
      </c>
    </row>
    <row r="18" spans="1:12" ht="12" customHeight="1" x14ac:dyDescent="0.2">
      <c r="A18" s="1">
        <v>1985</v>
      </c>
      <c r="B18" s="3" t="s">
        <v>13</v>
      </c>
      <c r="C18" s="3" t="s">
        <v>13</v>
      </c>
      <c r="D18" s="3">
        <v>9.1</v>
      </c>
      <c r="E18" s="3">
        <v>9.3000000000000007</v>
      </c>
      <c r="F18" s="3">
        <v>10</v>
      </c>
      <c r="G18" s="3">
        <v>9</v>
      </c>
      <c r="H18" s="3">
        <v>8.6</v>
      </c>
      <c r="I18" s="3">
        <v>10.6</v>
      </c>
      <c r="J18" s="3">
        <v>19.3</v>
      </c>
      <c r="K18" s="3" t="s">
        <v>13</v>
      </c>
      <c r="L18" s="3">
        <v>9.4</v>
      </c>
    </row>
    <row r="19" spans="1:12" ht="12" customHeight="1" x14ac:dyDescent="0.2">
      <c r="A19" s="1">
        <v>1986</v>
      </c>
      <c r="B19" s="3" t="s">
        <v>13</v>
      </c>
      <c r="C19" s="3" t="s">
        <v>13</v>
      </c>
      <c r="D19" s="3">
        <v>9.4</v>
      </c>
      <c r="E19" s="3">
        <v>8.6999999999999993</v>
      </c>
      <c r="F19" s="3">
        <v>8.5</v>
      </c>
      <c r="G19" s="3">
        <v>8</v>
      </c>
      <c r="H19" s="3">
        <v>7.8</v>
      </c>
      <c r="I19" s="3">
        <v>7.5</v>
      </c>
      <c r="J19" s="3">
        <v>13.1</v>
      </c>
      <c r="K19" s="3" t="s">
        <v>13</v>
      </c>
      <c r="L19" s="3">
        <v>8.4</v>
      </c>
    </row>
    <row r="20" spans="1:12" ht="12" customHeight="1" x14ac:dyDescent="0.2">
      <c r="A20" s="1">
        <v>1987</v>
      </c>
      <c r="B20" s="3" t="s">
        <v>13</v>
      </c>
      <c r="C20" s="3" t="s">
        <v>13</v>
      </c>
      <c r="D20" s="3">
        <v>9.3000000000000007</v>
      </c>
      <c r="E20" s="3">
        <v>9.6999999999999993</v>
      </c>
      <c r="F20" s="3">
        <v>10.199999999999999</v>
      </c>
      <c r="G20" s="3">
        <v>9.4</v>
      </c>
      <c r="H20" s="3">
        <v>8.4</v>
      </c>
      <c r="I20" s="3">
        <v>10.8</v>
      </c>
      <c r="J20" s="3">
        <v>14.2</v>
      </c>
      <c r="K20" s="3" t="s">
        <v>13</v>
      </c>
      <c r="L20" s="3">
        <v>9.8000000000000007</v>
      </c>
    </row>
    <row r="21" spans="1:12" ht="12" customHeight="1" x14ac:dyDescent="0.2">
      <c r="A21" s="1">
        <v>1988</v>
      </c>
      <c r="B21" s="3" t="s">
        <v>13</v>
      </c>
      <c r="C21" s="3" t="s">
        <v>13</v>
      </c>
      <c r="D21" s="3">
        <v>8.6</v>
      </c>
      <c r="E21" s="3">
        <v>9.5</v>
      </c>
      <c r="F21" s="3">
        <v>9.5</v>
      </c>
      <c r="G21" s="3">
        <v>9.3000000000000007</v>
      </c>
      <c r="H21" s="3">
        <v>10</v>
      </c>
      <c r="I21" s="3">
        <v>9.3000000000000007</v>
      </c>
      <c r="J21" s="3">
        <v>14.6</v>
      </c>
      <c r="K21" s="3" t="s">
        <v>13</v>
      </c>
      <c r="L21" s="3">
        <v>10.1</v>
      </c>
    </row>
    <row r="22" spans="1:12" ht="12" customHeight="1" x14ac:dyDescent="0.2">
      <c r="A22" s="1">
        <v>1989</v>
      </c>
      <c r="B22" s="3" t="s">
        <v>13</v>
      </c>
      <c r="C22" s="3" t="s">
        <v>13</v>
      </c>
      <c r="D22" s="3">
        <v>9.8000000000000007</v>
      </c>
      <c r="E22" s="3">
        <v>9.4</v>
      </c>
      <c r="F22" s="3">
        <v>10.5</v>
      </c>
      <c r="G22" s="3">
        <v>9.6</v>
      </c>
      <c r="H22" s="3">
        <v>10.9</v>
      </c>
      <c r="I22" s="3">
        <v>10.5</v>
      </c>
      <c r="J22" s="3">
        <v>16.8</v>
      </c>
      <c r="K22" s="3" t="s">
        <v>13</v>
      </c>
      <c r="L22" s="3">
        <v>10</v>
      </c>
    </row>
    <row r="23" spans="1:12" ht="12" customHeight="1" x14ac:dyDescent="0.2">
      <c r="A23" s="1">
        <v>1990</v>
      </c>
      <c r="B23" s="3" t="s">
        <v>13</v>
      </c>
      <c r="C23" s="3" t="s">
        <v>13</v>
      </c>
      <c r="D23" s="3">
        <v>9.4</v>
      </c>
      <c r="E23" s="3">
        <v>10</v>
      </c>
      <c r="F23" s="3">
        <v>9.4</v>
      </c>
      <c r="G23" s="3">
        <v>8.6999999999999993</v>
      </c>
      <c r="H23" s="3">
        <v>9.6</v>
      </c>
      <c r="I23" s="3">
        <v>13.8</v>
      </c>
      <c r="J23" s="3">
        <v>10.5</v>
      </c>
      <c r="K23" s="3" t="s">
        <v>13</v>
      </c>
      <c r="L23" s="3">
        <v>9.4</v>
      </c>
    </row>
    <row r="24" spans="1:12" ht="12" customHeight="1" x14ac:dyDescent="0.2">
      <c r="A24" s="1">
        <v>1991</v>
      </c>
      <c r="B24" s="3" t="s">
        <v>13</v>
      </c>
      <c r="C24" s="3" t="s">
        <v>13</v>
      </c>
      <c r="D24" s="3">
        <v>10.4</v>
      </c>
      <c r="E24" s="3">
        <v>9.9</v>
      </c>
      <c r="F24" s="3">
        <v>9.6999999999999993</v>
      </c>
      <c r="G24" s="3">
        <v>8.3000000000000007</v>
      </c>
      <c r="H24" s="3">
        <v>8.9</v>
      </c>
      <c r="I24" s="3">
        <v>10.4</v>
      </c>
      <c r="J24" s="3" t="s">
        <v>13</v>
      </c>
      <c r="K24" s="3" t="s">
        <v>13</v>
      </c>
      <c r="L24" s="3">
        <v>9.3000000000000007</v>
      </c>
    </row>
    <row r="25" spans="1:12" ht="12" customHeight="1" x14ac:dyDescent="0.2">
      <c r="A25" s="1">
        <v>1992</v>
      </c>
      <c r="B25" s="3" t="s">
        <v>13</v>
      </c>
      <c r="C25" s="3" t="s">
        <v>13</v>
      </c>
      <c r="D25" s="3">
        <v>9.6999999999999993</v>
      </c>
      <c r="E25" s="3">
        <v>10.3</v>
      </c>
      <c r="F25" s="3">
        <v>8.6999999999999993</v>
      </c>
      <c r="G25" s="3">
        <v>8.5</v>
      </c>
      <c r="H25" s="3">
        <v>9.6999999999999993</v>
      </c>
      <c r="I25" s="3">
        <v>9.9</v>
      </c>
      <c r="J25" s="3" t="s">
        <v>13</v>
      </c>
      <c r="K25" s="3" t="s">
        <v>13</v>
      </c>
      <c r="L25" s="3">
        <v>9.1999999999999993</v>
      </c>
    </row>
    <row r="26" spans="1:12" ht="12" customHeight="1" x14ac:dyDescent="0.2">
      <c r="A26" s="1">
        <v>1993</v>
      </c>
      <c r="B26" s="3" t="s">
        <v>13</v>
      </c>
      <c r="C26" s="3" t="s">
        <v>13</v>
      </c>
      <c r="D26" s="3">
        <v>9.5</v>
      </c>
      <c r="E26" s="3">
        <v>8.9</v>
      </c>
      <c r="F26" s="3">
        <v>9.5</v>
      </c>
      <c r="G26" s="3">
        <v>8.1999999999999993</v>
      </c>
      <c r="H26" s="3">
        <v>9.1999999999999993</v>
      </c>
      <c r="I26" s="3">
        <v>10.9</v>
      </c>
      <c r="J26" s="3">
        <v>12.5</v>
      </c>
      <c r="K26" s="3" t="s">
        <v>13</v>
      </c>
      <c r="L26" s="3">
        <v>9.3000000000000007</v>
      </c>
    </row>
    <row r="27" spans="1:12" ht="12" customHeight="1" x14ac:dyDescent="0.2">
      <c r="A27" s="1">
        <v>1994</v>
      </c>
      <c r="B27" s="3" t="s">
        <v>13</v>
      </c>
      <c r="C27" s="3" t="s">
        <v>13</v>
      </c>
      <c r="D27" s="3">
        <v>10.6</v>
      </c>
      <c r="E27" s="3">
        <v>10.6</v>
      </c>
      <c r="F27" s="3">
        <v>8.6999999999999993</v>
      </c>
      <c r="G27" s="3">
        <v>13</v>
      </c>
      <c r="H27" s="3">
        <v>9.6</v>
      </c>
      <c r="I27" s="3">
        <v>13.3</v>
      </c>
      <c r="J27" s="3">
        <v>15.6</v>
      </c>
      <c r="K27" s="3" t="s">
        <v>13</v>
      </c>
      <c r="L27" s="3">
        <v>11.3</v>
      </c>
    </row>
    <row r="28" spans="1:12" ht="12" customHeight="1" x14ac:dyDescent="0.2">
      <c r="A28" s="1">
        <v>1995</v>
      </c>
      <c r="B28" s="3" t="s">
        <v>13</v>
      </c>
      <c r="C28" s="3" t="s">
        <v>13</v>
      </c>
      <c r="D28" s="3">
        <v>9.5</v>
      </c>
      <c r="E28" s="3">
        <v>9.3000000000000007</v>
      </c>
      <c r="F28" s="3">
        <v>9.5</v>
      </c>
      <c r="G28" s="3">
        <v>9.1</v>
      </c>
      <c r="H28" s="3">
        <v>8.6999999999999993</v>
      </c>
      <c r="I28" s="3">
        <v>8.9</v>
      </c>
      <c r="J28" s="3">
        <v>8.9</v>
      </c>
      <c r="K28" s="3" t="s">
        <v>13</v>
      </c>
      <c r="L28" s="3">
        <v>9</v>
      </c>
    </row>
    <row r="29" spans="1:12" ht="12" customHeight="1" x14ac:dyDescent="0.2">
      <c r="A29" s="1">
        <v>1996</v>
      </c>
      <c r="B29" s="3" t="s">
        <v>13</v>
      </c>
      <c r="C29" s="3" t="s">
        <v>13</v>
      </c>
      <c r="D29" s="3">
        <v>9.8000000000000007</v>
      </c>
      <c r="E29" s="3">
        <v>11.3</v>
      </c>
      <c r="F29" s="3">
        <v>12.3</v>
      </c>
      <c r="G29" s="3">
        <v>11.2</v>
      </c>
      <c r="H29" s="3">
        <v>10.5</v>
      </c>
      <c r="I29" s="3">
        <v>10.199999999999999</v>
      </c>
      <c r="J29" s="3">
        <v>11.1</v>
      </c>
      <c r="K29" s="3" t="s">
        <v>13</v>
      </c>
      <c r="L29" s="3">
        <v>10.9</v>
      </c>
    </row>
    <row r="30" spans="1:12" ht="12" customHeight="1" x14ac:dyDescent="0.2">
      <c r="A30" s="1">
        <v>1997</v>
      </c>
      <c r="B30" s="3" t="s">
        <v>13</v>
      </c>
      <c r="C30" s="3">
        <v>11.8</v>
      </c>
      <c r="D30" s="3">
        <v>11.3</v>
      </c>
      <c r="E30" s="3">
        <v>11</v>
      </c>
      <c r="F30" s="3">
        <v>11.9</v>
      </c>
      <c r="G30" s="3">
        <v>9.3000000000000007</v>
      </c>
      <c r="H30" s="3">
        <v>9.1</v>
      </c>
      <c r="I30" s="3">
        <v>12.4</v>
      </c>
      <c r="J30" s="3">
        <v>15.8</v>
      </c>
      <c r="K30" s="3" t="s">
        <v>13</v>
      </c>
      <c r="L30" s="3">
        <v>10.3</v>
      </c>
    </row>
    <row r="31" spans="1:12" ht="12" customHeight="1" x14ac:dyDescent="0.2">
      <c r="A31" s="1">
        <v>1998</v>
      </c>
      <c r="B31" s="3" t="s">
        <v>13</v>
      </c>
      <c r="C31" s="3">
        <v>11.1</v>
      </c>
      <c r="D31" s="3">
        <v>10.8</v>
      </c>
      <c r="E31" s="3">
        <v>11.5</v>
      </c>
      <c r="F31" s="3">
        <v>12.7</v>
      </c>
      <c r="G31" s="3">
        <v>10.8</v>
      </c>
      <c r="H31" s="3">
        <v>10</v>
      </c>
      <c r="I31" s="3">
        <v>14.4</v>
      </c>
      <c r="J31" s="3">
        <v>15.6</v>
      </c>
      <c r="K31" s="3" t="s">
        <v>13</v>
      </c>
      <c r="L31" s="3">
        <v>11.2</v>
      </c>
    </row>
    <row r="32" spans="1:12" ht="12" customHeight="1" x14ac:dyDescent="0.2">
      <c r="A32" s="1">
        <v>1999</v>
      </c>
      <c r="B32" s="3" t="s">
        <v>13</v>
      </c>
      <c r="C32" s="3">
        <v>9.1</v>
      </c>
      <c r="D32" s="3">
        <v>10.8</v>
      </c>
      <c r="E32" s="3">
        <v>11.7</v>
      </c>
      <c r="F32" s="3">
        <v>11.1</v>
      </c>
      <c r="G32" s="3">
        <v>10.199999999999999</v>
      </c>
      <c r="H32" s="3">
        <v>11.8</v>
      </c>
      <c r="I32" s="3">
        <v>15.7</v>
      </c>
      <c r="J32" s="3">
        <v>16.3</v>
      </c>
      <c r="K32" s="3">
        <v>15.2</v>
      </c>
      <c r="L32" s="3">
        <v>11.3</v>
      </c>
    </row>
    <row r="33" spans="1:12" ht="12" customHeight="1" x14ac:dyDescent="0.2">
      <c r="A33" s="1">
        <v>2000</v>
      </c>
      <c r="B33" s="3" t="s">
        <v>13</v>
      </c>
      <c r="C33" s="3">
        <v>13</v>
      </c>
      <c r="D33" s="3">
        <v>12.9</v>
      </c>
      <c r="E33" s="3">
        <v>12.9</v>
      </c>
      <c r="F33" s="3">
        <v>11.9</v>
      </c>
      <c r="G33" s="3">
        <v>10.9</v>
      </c>
      <c r="H33" s="3">
        <v>9.3000000000000007</v>
      </c>
      <c r="I33" s="3">
        <v>10</v>
      </c>
      <c r="J33" s="3">
        <v>14.2</v>
      </c>
      <c r="K33" s="3">
        <v>13.4</v>
      </c>
      <c r="L33" s="3">
        <v>10.9</v>
      </c>
    </row>
    <row r="34" spans="1:12" ht="12" customHeight="1" x14ac:dyDescent="0.2">
      <c r="A34" s="1">
        <v>2001</v>
      </c>
      <c r="B34" s="3" t="s">
        <v>13</v>
      </c>
      <c r="C34" s="3">
        <v>10.3</v>
      </c>
      <c r="D34" s="3">
        <v>10.8</v>
      </c>
      <c r="E34" s="3">
        <v>10.3</v>
      </c>
      <c r="F34" s="3">
        <v>10.5</v>
      </c>
      <c r="G34" s="3">
        <v>10.7</v>
      </c>
      <c r="H34" s="3">
        <v>9.8000000000000007</v>
      </c>
      <c r="I34" s="3">
        <v>10.3</v>
      </c>
      <c r="J34" s="3">
        <v>13.8</v>
      </c>
      <c r="K34" s="3">
        <v>13.2</v>
      </c>
      <c r="L34" s="3">
        <v>10.5</v>
      </c>
    </row>
    <row r="35" spans="1:12" ht="12" customHeight="1" x14ac:dyDescent="0.2">
      <c r="A35" s="1">
        <v>2002</v>
      </c>
      <c r="B35" s="3">
        <v>12.3</v>
      </c>
      <c r="C35" s="3">
        <v>9.9</v>
      </c>
      <c r="D35" s="3">
        <v>10.199999999999999</v>
      </c>
      <c r="E35" s="3">
        <v>10.5</v>
      </c>
      <c r="F35" s="3">
        <v>11.2</v>
      </c>
      <c r="G35" s="3">
        <v>10.9</v>
      </c>
      <c r="H35" s="3">
        <v>11.4</v>
      </c>
      <c r="I35" s="3">
        <v>11.1</v>
      </c>
      <c r="J35" s="3">
        <v>15.1</v>
      </c>
      <c r="K35" s="3">
        <v>14.1</v>
      </c>
      <c r="L35" s="3">
        <v>10.9</v>
      </c>
    </row>
    <row r="36" spans="1:12" ht="12" customHeight="1" x14ac:dyDescent="0.2">
      <c r="A36" s="1">
        <v>2003</v>
      </c>
      <c r="B36" s="3">
        <v>10.3</v>
      </c>
      <c r="C36" s="3">
        <v>9.9</v>
      </c>
      <c r="D36" s="3">
        <v>11.6</v>
      </c>
      <c r="E36" s="3">
        <v>11.2</v>
      </c>
      <c r="F36" s="3">
        <v>11.8</v>
      </c>
      <c r="G36" s="3">
        <v>11.3</v>
      </c>
      <c r="H36" s="3">
        <v>10.5</v>
      </c>
      <c r="I36" s="3">
        <v>10.4</v>
      </c>
      <c r="J36" s="3">
        <v>15.6</v>
      </c>
      <c r="K36" s="3">
        <v>15</v>
      </c>
      <c r="L36" s="3">
        <v>10.9</v>
      </c>
    </row>
    <row r="37" spans="1:12" ht="12" customHeight="1" x14ac:dyDescent="0.2">
      <c r="A37" s="1">
        <v>2004</v>
      </c>
      <c r="B37" s="3">
        <v>9.4</v>
      </c>
      <c r="C37" s="3">
        <v>10.1</v>
      </c>
      <c r="D37" s="3">
        <v>10.9</v>
      </c>
      <c r="E37" s="3">
        <v>11.5</v>
      </c>
      <c r="F37" s="3">
        <v>11.5</v>
      </c>
      <c r="G37" s="3">
        <v>11.4</v>
      </c>
      <c r="H37" s="3">
        <v>9.8000000000000007</v>
      </c>
      <c r="I37" s="3">
        <v>12.2</v>
      </c>
      <c r="J37" s="3">
        <v>14.4</v>
      </c>
      <c r="K37" s="3">
        <v>12.6</v>
      </c>
      <c r="L37" s="3">
        <v>10.9</v>
      </c>
    </row>
    <row r="38" spans="1:12" ht="12" customHeight="1" x14ac:dyDescent="0.2">
      <c r="A38" s="1">
        <v>2005</v>
      </c>
      <c r="B38" s="3">
        <v>8.6</v>
      </c>
      <c r="C38" s="3">
        <v>8.9</v>
      </c>
      <c r="D38" s="3">
        <v>9.9</v>
      </c>
      <c r="E38" s="3">
        <v>10.5</v>
      </c>
      <c r="F38" s="3">
        <v>10.7</v>
      </c>
      <c r="G38" s="3">
        <v>10.9</v>
      </c>
      <c r="H38" s="3">
        <v>11.9</v>
      </c>
      <c r="I38" s="3">
        <v>11.4</v>
      </c>
      <c r="J38" s="3">
        <v>15.4</v>
      </c>
      <c r="K38" s="3">
        <v>13.9</v>
      </c>
      <c r="L38" s="3">
        <v>10.7</v>
      </c>
    </row>
    <row r="39" spans="1:12" ht="12" customHeight="1" x14ac:dyDescent="0.2">
      <c r="A39" s="1">
        <v>2006</v>
      </c>
      <c r="B39" s="3" t="s">
        <v>13</v>
      </c>
      <c r="C39" s="3" t="s">
        <v>13</v>
      </c>
      <c r="D39" s="3">
        <v>12.2</v>
      </c>
      <c r="E39" s="3">
        <v>13.6</v>
      </c>
      <c r="F39" s="3">
        <v>15.5</v>
      </c>
      <c r="G39" s="3">
        <v>15.3</v>
      </c>
      <c r="H39" s="3">
        <v>13.8</v>
      </c>
      <c r="I39" s="3">
        <v>16</v>
      </c>
      <c r="J39" s="3">
        <v>15.8</v>
      </c>
      <c r="K39" s="3">
        <v>13.7</v>
      </c>
      <c r="L39" s="3">
        <v>13.9</v>
      </c>
    </row>
    <row r="40" spans="1:12" ht="12" customHeight="1" x14ac:dyDescent="0.2">
      <c r="A40" s="1">
        <v>2007</v>
      </c>
      <c r="B40" s="3" t="s">
        <v>13</v>
      </c>
      <c r="C40" s="3">
        <v>13.4</v>
      </c>
      <c r="D40" s="3">
        <v>13.7</v>
      </c>
      <c r="E40" s="3">
        <v>13.9</v>
      </c>
      <c r="F40" s="3">
        <v>13.7</v>
      </c>
      <c r="G40" s="3">
        <v>11.9</v>
      </c>
      <c r="H40" s="3">
        <v>12.6</v>
      </c>
      <c r="I40" s="3">
        <v>15.4</v>
      </c>
      <c r="J40" s="3">
        <v>13.5</v>
      </c>
      <c r="K40" s="3">
        <v>14.3</v>
      </c>
      <c r="L40" s="3">
        <v>13.1</v>
      </c>
    </row>
    <row r="41" spans="1:12" ht="12" customHeight="1" x14ac:dyDescent="0.2">
      <c r="A41" s="1">
        <v>2008</v>
      </c>
      <c r="B41" s="3" t="s">
        <v>13</v>
      </c>
      <c r="C41" s="3" t="s">
        <v>13</v>
      </c>
      <c r="D41" s="3">
        <v>10.4</v>
      </c>
      <c r="E41" s="3">
        <v>10.4</v>
      </c>
      <c r="F41" s="3">
        <v>12.1</v>
      </c>
      <c r="G41" s="3">
        <v>11.5</v>
      </c>
      <c r="H41" s="3">
        <v>14.3</v>
      </c>
      <c r="I41" s="3">
        <v>19.899999999999999</v>
      </c>
      <c r="J41" s="3">
        <v>15.3</v>
      </c>
      <c r="K41" s="3" t="s">
        <v>13</v>
      </c>
      <c r="L41" s="3">
        <v>11.1</v>
      </c>
    </row>
    <row r="42" spans="1:12" ht="12" customHeight="1" x14ac:dyDescent="0.2">
      <c r="A42" s="1">
        <v>2009</v>
      </c>
      <c r="B42" s="3" t="s">
        <v>13</v>
      </c>
      <c r="C42" s="3" t="s">
        <v>13</v>
      </c>
      <c r="D42" s="3">
        <v>11</v>
      </c>
      <c r="E42" s="3">
        <v>13.1</v>
      </c>
      <c r="F42" s="3">
        <v>12.2</v>
      </c>
      <c r="G42" s="3">
        <v>13</v>
      </c>
      <c r="H42" s="3" t="s">
        <v>198</v>
      </c>
      <c r="I42" s="3">
        <v>15.5</v>
      </c>
      <c r="J42" s="3" t="s">
        <v>13</v>
      </c>
      <c r="K42" s="3" t="s">
        <v>13</v>
      </c>
      <c r="L42" s="3">
        <v>13.3</v>
      </c>
    </row>
    <row r="43" spans="1:12" ht="12" customHeight="1" x14ac:dyDescent="0.2">
      <c r="A43" s="1">
        <v>2010</v>
      </c>
      <c r="B43" s="3" t="s">
        <v>13</v>
      </c>
      <c r="C43" s="3" t="s">
        <v>13</v>
      </c>
      <c r="D43" s="3">
        <v>12.4</v>
      </c>
      <c r="E43" s="3">
        <v>12.3</v>
      </c>
      <c r="F43" s="3">
        <v>12.7</v>
      </c>
      <c r="G43" s="3">
        <v>13.7</v>
      </c>
      <c r="H43" s="3">
        <v>13.6</v>
      </c>
      <c r="I43" s="3">
        <v>17.600000000000001</v>
      </c>
      <c r="J43" s="3" t="s">
        <v>13</v>
      </c>
      <c r="K43" s="3" t="s">
        <v>13</v>
      </c>
      <c r="L43" s="3">
        <v>12.8</v>
      </c>
    </row>
    <row r="44" spans="1:12" ht="12" customHeight="1" x14ac:dyDescent="0.2">
      <c r="A44" s="1">
        <v>2011</v>
      </c>
      <c r="B44" s="3" t="s">
        <v>13</v>
      </c>
      <c r="C44" s="3">
        <v>11.4</v>
      </c>
      <c r="D44" s="3">
        <v>11.9</v>
      </c>
      <c r="E44" s="3">
        <v>13.1</v>
      </c>
      <c r="F44" s="3">
        <v>14.1</v>
      </c>
      <c r="G44" s="3">
        <v>13.5</v>
      </c>
      <c r="H44" s="3">
        <v>13.1</v>
      </c>
      <c r="I44" s="3">
        <v>14.5</v>
      </c>
      <c r="J44" s="3">
        <v>11.8</v>
      </c>
      <c r="K44" s="3" t="s">
        <v>13</v>
      </c>
      <c r="L44" s="3">
        <v>12.5</v>
      </c>
    </row>
    <row r="45" spans="1:12" ht="12" customHeight="1" x14ac:dyDescent="0.2">
      <c r="A45" s="1">
        <v>2012</v>
      </c>
      <c r="B45" s="3" t="s">
        <v>13</v>
      </c>
      <c r="C45" s="3">
        <v>9.5</v>
      </c>
      <c r="D45" s="3">
        <v>10.3</v>
      </c>
      <c r="E45" s="3">
        <v>10.3</v>
      </c>
      <c r="F45" s="3">
        <v>10.9</v>
      </c>
      <c r="G45" s="3">
        <v>10.5</v>
      </c>
      <c r="H45" s="3">
        <v>9.8000000000000007</v>
      </c>
      <c r="I45" s="3">
        <v>9.6</v>
      </c>
      <c r="J45" s="3">
        <v>11.3</v>
      </c>
      <c r="K45" s="3" t="s">
        <v>13</v>
      </c>
      <c r="L45" s="3">
        <v>10.1</v>
      </c>
    </row>
    <row r="46" spans="1:12" ht="12" customHeight="1" x14ac:dyDescent="0.2">
      <c r="A46" s="1">
        <v>2013</v>
      </c>
      <c r="B46" s="3" t="s">
        <v>13</v>
      </c>
      <c r="C46" s="3">
        <v>9.9</v>
      </c>
      <c r="D46" s="3">
        <v>11.2</v>
      </c>
      <c r="E46" s="3">
        <v>12.3</v>
      </c>
      <c r="F46" s="3">
        <v>12.6</v>
      </c>
      <c r="G46" s="3">
        <v>12.2</v>
      </c>
      <c r="H46" s="3">
        <v>10.5</v>
      </c>
      <c r="I46" s="3">
        <v>10.8</v>
      </c>
      <c r="J46" s="3">
        <v>12.2</v>
      </c>
      <c r="K46" s="3" t="s">
        <v>13</v>
      </c>
      <c r="L46" s="3">
        <v>11.5</v>
      </c>
    </row>
    <row r="47" spans="1:12" ht="12" customHeight="1" x14ac:dyDescent="0.2">
      <c r="A47" s="1">
        <v>2014</v>
      </c>
      <c r="B47" s="3" t="s">
        <v>13</v>
      </c>
      <c r="C47" s="3">
        <v>12.2</v>
      </c>
      <c r="D47" s="3">
        <v>12.48</v>
      </c>
      <c r="E47" s="3">
        <v>11.72</v>
      </c>
      <c r="F47" s="3">
        <v>13.08</v>
      </c>
      <c r="G47" s="3">
        <v>12.52</v>
      </c>
      <c r="H47" s="3">
        <v>11.27</v>
      </c>
      <c r="I47" s="3">
        <v>13.22</v>
      </c>
      <c r="J47" s="3">
        <v>12.64</v>
      </c>
      <c r="K47" s="3" t="s">
        <v>13</v>
      </c>
      <c r="L47" s="3">
        <v>12.37</v>
      </c>
    </row>
    <row r="48" spans="1:12" ht="12" customHeight="1" x14ac:dyDescent="0.2">
      <c r="A48" s="1">
        <v>2015</v>
      </c>
      <c r="B48" s="3" t="s">
        <v>13</v>
      </c>
      <c r="C48" s="3">
        <v>10.86</v>
      </c>
      <c r="D48" s="3">
        <v>10.43</v>
      </c>
      <c r="E48" s="3">
        <v>11.12</v>
      </c>
      <c r="F48" s="3">
        <v>12.09</v>
      </c>
      <c r="G48" s="3">
        <v>12.35</v>
      </c>
      <c r="H48" s="3">
        <v>12.07</v>
      </c>
      <c r="I48" s="3">
        <v>13.88</v>
      </c>
      <c r="J48" s="3">
        <v>11.93</v>
      </c>
      <c r="K48" s="3" t="s">
        <v>13</v>
      </c>
      <c r="L48" s="3">
        <v>11.42</v>
      </c>
    </row>
    <row r="49" spans="1:13" ht="12" customHeight="1" x14ac:dyDescent="0.2">
      <c r="A49" s="1">
        <v>2016</v>
      </c>
      <c r="B49" s="3" t="s">
        <v>13</v>
      </c>
      <c r="C49" s="3">
        <v>11.66</v>
      </c>
      <c r="D49" s="3">
        <v>11.47</v>
      </c>
      <c r="E49" s="3">
        <v>11.39</v>
      </c>
      <c r="F49" s="3">
        <v>12.56</v>
      </c>
      <c r="G49" s="3">
        <v>13.05</v>
      </c>
      <c r="H49" s="3">
        <v>13.111000000000001</v>
      </c>
      <c r="I49" s="3">
        <v>14.39</v>
      </c>
      <c r="J49" s="3">
        <v>12.58</v>
      </c>
      <c r="K49" s="3" t="s">
        <v>13</v>
      </c>
      <c r="L49" s="3">
        <v>12.26</v>
      </c>
    </row>
    <row r="50" spans="1:13" ht="12" customHeight="1" x14ac:dyDescent="0.2">
      <c r="A50" s="1">
        <v>2017</v>
      </c>
      <c r="B50" s="3" t="s">
        <v>13</v>
      </c>
      <c r="C50" s="3">
        <v>13.8</v>
      </c>
      <c r="D50" s="3">
        <v>11.43</v>
      </c>
      <c r="E50" s="3">
        <v>11.78</v>
      </c>
      <c r="F50" s="3">
        <v>12.1</v>
      </c>
      <c r="G50" s="3">
        <v>13.29</v>
      </c>
      <c r="H50" s="3">
        <v>12.6</v>
      </c>
      <c r="I50" s="3">
        <v>12.96</v>
      </c>
      <c r="J50" s="3">
        <v>11.1</v>
      </c>
      <c r="K50" s="3" t="s">
        <v>13</v>
      </c>
      <c r="L50" s="3">
        <v>12.09</v>
      </c>
    </row>
    <row r="51" spans="1:13" ht="12" customHeight="1" x14ac:dyDescent="0.2">
      <c r="A51" s="1">
        <v>2018</v>
      </c>
      <c r="B51" s="3" t="s">
        <v>13</v>
      </c>
      <c r="C51" s="3" t="s">
        <v>13</v>
      </c>
      <c r="D51" s="3">
        <v>11.02</v>
      </c>
      <c r="E51" s="3">
        <v>11.57</v>
      </c>
      <c r="F51" s="3">
        <v>12.3</v>
      </c>
      <c r="G51" s="3">
        <v>11.59</v>
      </c>
      <c r="H51" s="3">
        <v>11.57</v>
      </c>
      <c r="I51" s="3">
        <v>13.07</v>
      </c>
      <c r="J51" s="3">
        <v>12.25</v>
      </c>
      <c r="K51" s="3" t="s">
        <v>13</v>
      </c>
      <c r="L51" s="3">
        <v>11.78</v>
      </c>
    </row>
    <row r="52" spans="1:13" ht="12" customHeight="1" x14ac:dyDescent="0.2">
      <c r="A52" s="1">
        <v>2019</v>
      </c>
      <c r="B52" s="3" t="s">
        <v>13</v>
      </c>
      <c r="C52" s="3">
        <v>9.7100000000000009</v>
      </c>
      <c r="D52" s="3">
        <v>10.14</v>
      </c>
      <c r="E52" s="3">
        <v>11.04</v>
      </c>
      <c r="F52" s="3">
        <v>10.81</v>
      </c>
      <c r="G52" s="3">
        <v>10.56</v>
      </c>
      <c r="H52" s="3">
        <v>11.02</v>
      </c>
      <c r="I52" s="3">
        <v>11.269</v>
      </c>
      <c r="J52" s="3" t="s">
        <v>13</v>
      </c>
      <c r="K52" s="3" t="s">
        <v>13</v>
      </c>
      <c r="L52" s="3">
        <v>10.79</v>
      </c>
    </row>
    <row r="53" spans="1:13" ht="12" customHeight="1" x14ac:dyDescent="0.2">
      <c r="A53" s="1">
        <v>2020</v>
      </c>
      <c r="B53" s="3" t="s">
        <v>13</v>
      </c>
      <c r="C53" s="3">
        <v>13.01</v>
      </c>
      <c r="D53" s="3">
        <v>13.320069204152199</v>
      </c>
      <c r="E53" s="3">
        <v>13.4</v>
      </c>
      <c r="F53" s="3">
        <v>14.76</v>
      </c>
      <c r="G53" s="3">
        <v>15.06</v>
      </c>
      <c r="H53" s="3">
        <v>14.28</v>
      </c>
      <c r="I53" s="3">
        <v>12.56</v>
      </c>
      <c r="J53" s="3" t="s">
        <v>13</v>
      </c>
      <c r="K53" s="3" t="s">
        <v>13</v>
      </c>
      <c r="L53" s="3">
        <v>14.14</v>
      </c>
    </row>
    <row r="54" spans="1:13" ht="12" customHeight="1" x14ac:dyDescent="0.2">
      <c r="A54" s="1">
        <v>2021</v>
      </c>
      <c r="B54" s="3">
        <v>11.81</v>
      </c>
      <c r="C54" s="3">
        <v>11.68</v>
      </c>
      <c r="D54" s="3">
        <v>11.37</v>
      </c>
      <c r="E54" s="3">
        <v>11.81</v>
      </c>
      <c r="F54" s="3">
        <v>11.9</v>
      </c>
      <c r="G54" s="3">
        <v>12.03</v>
      </c>
      <c r="H54" s="3">
        <v>12.46</v>
      </c>
      <c r="I54" s="3">
        <v>11.59</v>
      </c>
      <c r="J54" s="3" t="s">
        <v>13</v>
      </c>
      <c r="K54" s="3" t="s">
        <v>13</v>
      </c>
      <c r="L54" s="3">
        <v>11.83</v>
      </c>
    </row>
    <row r="55" spans="1:13" ht="12" customHeight="1" x14ac:dyDescent="0.2">
      <c r="A55" s="1">
        <v>2022</v>
      </c>
      <c r="B55" s="3">
        <v>11.53</v>
      </c>
      <c r="C55" s="247">
        <v>11.19</v>
      </c>
      <c r="D55" s="247">
        <v>10.08</v>
      </c>
      <c r="E55" s="247">
        <v>9.8699999999999992</v>
      </c>
      <c r="F55" s="247">
        <v>11.2</v>
      </c>
      <c r="G55" s="247">
        <v>12.02</v>
      </c>
      <c r="H55" s="247">
        <v>12.42</v>
      </c>
      <c r="I55" s="247">
        <v>12.58</v>
      </c>
      <c r="J55" s="247" t="s">
        <v>13</v>
      </c>
      <c r="K55" s="247" t="s">
        <v>13</v>
      </c>
      <c r="L55" s="247">
        <v>10.87</v>
      </c>
      <c r="M55" s="248"/>
    </row>
    <row r="56" spans="1:13" ht="12" customHeight="1" x14ac:dyDescent="0.2">
      <c r="A56" s="1">
        <v>2023</v>
      </c>
      <c r="B56" s="3" t="s">
        <v>13</v>
      </c>
      <c r="C56" s="247" t="s">
        <v>13</v>
      </c>
      <c r="D56" s="247">
        <v>11.62</v>
      </c>
      <c r="E56" s="247">
        <v>9.86</v>
      </c>
      <c r="F56" s="247">
        <v>11.7</v>
      </c>
      <c r="G56" s="247">
        <v>11.71</v>
      </c>
      <c r="H56" s="247">
        <v>10.95</v>
      </c>
      <c r="I56" s="247">
        <v>12.02</v>
      </c>
      <c r="J56" s="247">
        <v>11.55</v>
      </c>
      <c r="K56" s="247" t="s">
        <v>13</v>
      </c>
      <c r="L56" s="247">
        <v>11.38</v>
      </c>
      <c r="M56" s="248"/>
    </row>
    <row r="57" spans="1:13" ht="12" customHeight="1" x14ac:dyDescent="0.2">
      <c r="A57" s="1">
        <v>2024</v>
      </c>
      <c r="B57" s="3" t="s">
        <v>13</v>
      </c>
      <c r="C57" s="247">
        <v>15.16</v>
      </c>
      <c r="D57" s="247">
        <v>12.27</v>
      </c>
      <c r="E57" s="249">
        <v>12.5</v>
      </c>
      <c r="F57" s="249">
        <v>13.5</v>
      </c>
      <c r="G57" s="247">
        <v>14.03</v>
      </c>
      <c r="H57" s="247">
        <v>11.5</v>
      </c>
      <c r="I57" s="247">
        <v>12.03</v>
      </c>
      <c r="J57" s="247" t="s">
        <v>13</v>
      </c>
      <c r="K57" s="247" t="s">
        <v>13</v>
      </c>
      <c r="L57" s="249">
        <v>13.2</v>
      </c>
      <c r="M57" s="248"/>
    </row>
    <row r="58" spans="1:13" ht="12" customHeight="1" x14ac:dyDescent="0.2">
      <c r="A58" s="1" t="s">
        <v>267</v>
      </c>
      <c r="B58" s="3" t="s">
        <v>13</v>
      </c>
      <c r="C58" s="250">
        <v>12.8</v>
      </c>
      <c r="D58" s="250">
        <v>11.3</v>
      </c>
      <c r="E58" s="250">
        <v>12.9</v>
      </c>
      <c r="F58" s="250">
        <v>13.3</v>
      </c>
      <c r="G58" s="250">
        <v>13.4</v>
      </c>
      <c r="H58" s="250">
        <v>12.6</v>
      </c>
      <c r="I58" s="250">
        <v>12.3</v>
      </c>
      <c r="J58" s="250">
        <v>12</v>
      </c>
      <c r="K58" s="250" t="s">
        <v>13</v>
      </c>
      <c r="L58" s="250">
        <v>12.9</v>
      </c>
      <c r="M58" s="248"/>
    </row>
    <row r="59" spans="1:13" ht="12" customHeight="1" x14ac:dyDescent="0.2">
      <c r="C59" s="247"/>
      <c r="D59" s="247"/>
      <c r="E59" s="247"/>
      <c r="F59" s="247"/>
      <c r="G59" s="247"/>
      <c r="H59" s="247"/>
      <c r="I59" s="247"/>
      <c r="J59" s="247"/>
      <c r="K59" s="247"/>
      <c r="L59" s="247"/>
      <c r="M59" s="248"/>
    </row>
    <row r="60" spans="1:13" ht="12" customHeight="1" x14ac:dyDescent="0.2">
      <c r="B60" s="325" t="s">
        <v>10</v>
      </c>
      <c r="C60" s="325"/>
      <c r="D60" s="325"/>
      <c r="E60" s="325"/>
      <c r="F60" s="325"/>
      <c r="G60" s="325"/>
      <c r="H60" s="325"/>
      <c r="I60" s="325"/>
      <c r="J60" s="325"/>
      <c r="K60" s="325"/>
      <c r="L60" s="325"/>
    </row>
    <row r="61" spans="1:13" ht="12" customHeight="1" x14ac:dyDescent="0.2">
      <c r="A61" s="1">
        <v>1971</v>
      </c>
      <c r="B61" s="3" t="s">
        <v>13</v>
      </c>
      <c r="C61" s="3" t="s">
        <v>13</v>
      </c>
      <c r="D61" s="3" t="s">
        <v>13</v>
      </c>
      <c r="E61" s="3">
        <v>4.4744522520446957</v>
      </c>
      <c r="F61" s="3">
        <v>5.427096435364783</v>
      </c>
      <c r="G61" s="3">
        <v>6.4851507652874503</v>
      </c>
      <c r="H61" s="3">
        <v>6.9060131961852074</v>
      </c>
      <c r="I61" s="3">
        <v>6.9058406534134686</v>
      </c>
      <c r="J61" s="3" t="s">
        <v>13</v>
      </c>
      <c r="K61" s="3" t="s">
        <v>13</v>
      </c>
      <c r="L61" s="3">
        <v>5.8821680372479568</v>
      </c>
    </row>
    <row r="62" spans="1:13" ht="12" customHeight="1" x14ac:dyDescent="0.2">
      <c r="A62" s="1">
        <v>1972</v>
      </c>
      <c r="B62" s="3" t="s">
        <v>13</v>
      </c>
      <c r="C62" s="3" t="s">
        <v>13</v>
      </c>
      <c r="D62" s="3" t="s">
        <v>13</v>
      </c>
      <c r="E62" s="3">
        <v>5.2320622185837085</v>
      </c>
      <c r="F62" s="3">
        <v>6.2190154250642351</v>
      </c>
      <c r="G62" s="3">
        <v>6.4995213296850283</v>
      </c>
      <c r="H62" s="3">
        <v>5.5795420155351563</v>
      </c>
      <c r="I62" s="3">
        <v>7.5155096011816838</v>
      </c>
      <c r="J62" s="3" t="s">
        <v>13</v>
      </c>
      <c r="K62" s="3" t="s">
        <v>13</v>
      </c>
      <c r="L62" s="3">
        <v>5.8893078115260451</v>
      </c>
    </row>
    <row r="63" spans="1:13" ht="12" customHeight="1" x14ac:dyDescent="0.2">
      <c r="A63" s="1">
        <v>1973</v>
      </c>
      <c r="B63" s="3" t="s">
        <v>13</v>
      </c>
      <c r="C63" s="3" t="s">
        <v>13</v>
      </c>
      <c r="D63" s="3" t="s">
        <v>13</v>
      </c>
      <c r="E63" s="3">
        <v>5.6875947390874186</v>
      </c>
      <c r="F63" s="3">
        <v>6.2820067868519009</v>
      </c>
      <c r="G63" s="3">
        <v>7.5097958796000484</v>
      </c>
      <c r="H63" s="3">
        <v>7.386874343717186</v>
      </c>
      <c r="I63" s="3">
        <v>8.9434208617437978</v>
      </c>
      <c r="J63" s="3" t="s">
        <v>13</v>
      </c>
      <c r="K63" s="3" t="s">
        <v>13</v>
      </c>
      <c r="L63" s="3">
        <v>6.5408854601038735</v>
      </c>
    </row>
    <row r="64" spans="1:13" ht="12" customHeight="1" x14ac:dyDescent="0.2">
      <c r="A64" s="1">
        <v>1974</v>
      </c>
      <c r="B64" s="3" t="s">
        <v>13</v>
      </c>
      <c r="C64" s="3" t="s">
        <v>13</v>
      </c>
      <c r="D64" s="3" t="s">
        <v>13</v>
      </c>
      <c r="E64" s="3">
        <v>4.8313134104456985</v>
      </c>
      <c r="F64" s="3">
        <v>6.2674829845236575</v>
      </c>
      <c r="G64" s="3">
        <v>7.4094228706957956</v>
      </c>
      <c r="H64" s="3">
        <v>7.7577869596803488</v>
      </c>
      <c r="I64" s="3">
        <v>6.778367617783676</v>
      </c>
      <c r="J64" s="3" t="s">
        <v>13</v>
      </c>
      <c r="K64" s="3" t="s">
        <v>13</v>
      </c>
      <c r="L64" s="3">
        <v>6.3585248941912234</v>
      </c>
    </row>
    <row r="65" spans="1:12" ht="12" customHeight="1" x14ac:dyDescent="0.2">
      <c r="A65" s="1">
        <v>1975</v>
      </c>
      <c r="B65" s="3" t="s">
        <v>13</v>
      </c>
      <c r="C65" s="3" t="s">
        <v>13</v>
      </c>
      <c r="D65" s="3" t="s">
        <v>13</v>
      </c>
      <c r="E65" s="3">
        <v>5.3698888565997649</v>
      </c>
      <c r="F65" s="3">
        <v>6.3836696559616719</v>
      </c>
      <c r="G65" s="3">
        <v>7.0966571583691689</v>
      </c>
      <c r="H65" s="3">
        <v>7.2299543292998729</v>
      </c>
      <c r="I65" s="3">
        <v>9.3924611973392462</v>
      </c>
      <c r="J65" s="3" t="s">
        <v>13</v>
      </c>
      <c r="K65" s="3" t="s">
        <v>13</v>
      </c>
      <c r="L65" s="3">
        <v>6.2171989955236615</v>
      </c>
    </row>
    <row r="66" spans="1:12" ht="12" customHeight="1" x14ac:dyDescent="0.2">
      <c r="A66" s="1">
        <v>1976</v>
      </c>
      <c r="B66" s="3" t="s">
        <v>13</v>
      </c>
      <c r="C66" s="3" t="s">
        <v>13</v>
      </c>
      <c r="D66" s="3" t="s">
        <v>13</v>
      </c>
      <c r="E66" s="3">
        <v>4.0999999999999996</v>
      </c>
      <c r="F66" s="3">
        <v>5</v>
      </c>
      <c r="G66" s="3">
        <v>5.8</v>
      </c>
      <c r="H66" s="3">
        <v>5.7</v>
      </c>
      <c r="I66" s="3">
        <v>6.2</v>
      </c>
      <c r="J66" s="3" t="s">
        <v>13</v>
      </c>
      <c r="K66" s="3" t="s">
        <v>13</v>
      </c>
      <c r="L66" s="3">
        <v>5</v>
      </c>
    </row>
    <row r="67" spans="1:12" ht="12" customHeight="1" x14ac:dyDescent="0.2">
      <c r="A67" s="1">
        <v>1977</v>
      </c>
      <c r="B67" s="3" t="s">
        <v>13</v>
      </c>
      <c r="C67" s="3" t="s">
        <v>13</v>
      </c>
      <c r="D67" s="3" t="s">
        <v>13</v>
      </c>
      <c r="E67" s="3">
        <v>4.5999999999999996</v>
      </c>
      <c r="F67" s="3">
        <v>6</v>
      </c>
      <c r="G67" s="3">
        <v>7.1</v>
      </c>
      <c r="H67" s="3">
        <v>6.6</v>
      </c>
      <c r="I67" s="3">
        <v>7.6</v>
      </c>
      <c r="J67" s="3" t="s">
        <v>13</v>
      </c>
      <c r="K67" s="3" t="s">
        <v>13</v>
      </c>
      <c r="L67" s="3">
        <v>5.9</v>
      </c>
    </row>
    <row r="68" spans="1:12" ht="12" customHeight="1" x14ac:dyDescent="0.2">
      <c r="A68" s="1">
        <v>1978</v>
      </c>
      <c r="B68" s="3" t="s">
        <v>13</v>
      </c>
      <c r="C68" s="3" t="s">
        <v>13</v>
      </c>
      <c r="D68" s="3" t="s">
        <v>13</v>
      </c>
      <c r="E68" s="3">
        <v>4.4000000000000004</v>
      </c>
      <c r="F68" s="3">
        <v>4.5</v>
      </c>
      <c r="G68" s="3">
        <v>5.0999999999999996</v>
      </c>
      <c r="H68" s="3">
        <v>4.9000000000000004</v>
      </c>
      <c r="I68" s="3">
        <v>5.2</v>
      </c>
      <c r="J68" s="3" t="s">
        <v>13</v>
      </c>
      <c r="K68" s="3" t="s">
        <v>13</v>
      </c>
      <c r="L68" s="3">
        <v>4.5</v>
      </c>
    </row>
    <row r="69" spans="1:12" ht="12" customHeight="1" x14ac:dyDescent="0.2">
      <c r="A69" s="1">
        <v>1979</v>
      </c>
      <c r="B69" s="3" t="s">
        <v>13</v>
      </c>
      <c r="C69" s="3" t="s">
        <v>13</v>
      </c>
      <c r="D69" s="3" t="s">
        <v>13</v>
      </c>
      <c r="E69" s="3" t="s">
        <v>13</v>
      </c>
      <c r="F69" s="3">
        <v>6.3</v>
      </c>
      <c r="G69" s="3">
        <v>6.8</v>
      </c>
      <c r="H69" s="3">
        <v>6.2</v>
      </c>
      <c r="I69" s="3" t="s">
        <v>13</v>
      </c>
      <c r="J69" s="3" t="s">
        <v>13</v>
      </c>
      <c r="K69" s="3" t="s">
        <v>13</v>
      </c>
      <c r="L69" s="3">
        <v>6.4</v>
      </c>
    </row>
    <row r="70" spans="1:12" ht="12" customHeight="1" x14ac:dyDescent="0.2">
      <c r="A70" s="1">
        <v>1980</v>
      </c>
      <c r="B70" s="3" t="s">
        <v>13</v>
      </c>
      <c r="C70" s="3" t="s">
        <v>13</v>
      </c>
      <c r="D70" s="3" t="s">
        <v>13</v>
      </c>
      <c r="E70" s="3" t="s">
        <v>13</v>
      </c>
      <c r="F70" s="3">
        <v>5.5</v>
      </c>
      <c r="G70" s="3">
        <v>5.9</v>
      </c>
      <c r="H70" s="3">
        <v>6.1</v>
      </c>
      <c r="I70" s="3" t="s">
        <v>13</v>
      </c>
      <c r="J70" s="3" t="s">
        <v>13</v>
      </c>
      <c r="K70" s="3" t="s">
        <v>13</v>
      </c>
      <c r="L70" s="3">
        <v>5.7</v>
      </c>
    </row>
    <row r="71" spans="1:12" ht="12" customHeight="1" x14ac:dyDescent="0.2">
      <c r="A71" s="1">
        <v>1981</v>
      </c>
      <c r="B71" s="3" t="s">
        <v>13</v>
      </c>
      <c r="C71" s="3" t="s">
        <v>13</v>
      </c>
      <c r="D71" s="3" t="s">
        <v>13</v>
      </c>
      <c r="E71" s="3" t="s">
        <v>13</v>
      </c>
      <c r="F71" s="3">
        <v>4.8</v>
      </c>
      <c r="G71" s="3">
        <v>6</v>
      </c>
      <c r="H71" s="3" t="s">
        <v>13</v>
      </c>
      <c r="I71" s="3" t="s">
        <v>13</v>
      </c>
      <c r="J71" s="3" t="s">
        <v>13</v>
      </c>
      <c r="K71" s="3" t="s">
        <v>13</v>
      </c>
      <c r="L71" s="3">
        <v>5.4</v>
      </c>
    </row>
    <row r="72" spans="1:12" ht="12" customHeight="1" x14ac:dyDescent="0.2">
      <c r="A72" s="1">
        <v>1982</v>
      </c>
      <c r="B72" s="3" t="s">
        <v>13</v>
      </c>
      <c r="C72" s="3" t="s">
        <v>13</v>
      </c>
      <c r="D72" s="3" t="s">
        <v>13</v>
      </c>
      <c r="E72" s="3" t="s">
        <v>13</v>
      </c>
      <c r="F72" s="3">
        <v>5.2</v>
      </c>
      <c r="G72" s="3">
        <v>5.6</v>
      </c>
      <c r="H72" s="3" t="s">
        <v>13</v>
      </c>
      <c r="I72" s="3" t="s">
        <v>13</v>
      </c>
      <c r="J72" s="3" t="s">
        <v>13</v>
      </c>
      <c r="K72" s="3" t="s">
        <v>13</v>
      </c>
      <c r="L72" s="3">
        <v>5.2</v>
      </c>
    </row>
    <row r="73" spans="1:12" ht="12" customHeight="1" x14ac:dyDescent="0.2">
      <c r="A73" s="1">
        <v>1983</v>
      </c>
      <c r="B73" s="3" t="s">
        <v>13</v>
      </c>
      <c r="C73" s="3" t="s">
        <v>13</v>
      </c>
      <c r="D73" s="3" t="s">
        <v>13</v>
      </c>
      <c r="E73" s="3" t="s">
        <v>13</v>
      </c>
      <c r="F73" s="3">
        <v>3.4</v>
      </c>
      <c r="G73" s="3">
        <v>3.8</v>
      </c>
      <c r="H73" s="3">
        <v>3.6</v>
      </c>
      <c r="I73" s="3" t="s">
        <v>13</v>
      </c>
      <c r="J73" s="3" t="s">
        <v>13</v>
      </c>
      <c r="K73" s="3" t="s">
        <v>13</v>
      </c>
      <c r="L73" s="3">
        <v>3.4</v>
      </c>
    </row>
    <row r="74" spans="1:12" ht="12" customHeight="1" x14ac:dyDescent="0.2">
      <c r="A74" s="1">
        <v>1984</v>
      </c>
      <c r="B74" s="3" t="s">
        <v>13</v>
      </c>
      <c r="C74" s="3" t="s">
        <v>13</v>
      </c>
      <c r="D74" s="3" t="s">
        <v>13</v>
      </c>
      <c r="E74" s="3" t="s">
        <v>13</v>
      </c>
      <c r="F74" s="3" t="s">
        <v>13</v>
      </c>
      <c r="G74" s="3">
        <v>5.0999999999999996</v>
      </c>
      <c r="H74" s="3" t="s">
        <v>13</v>
      </c>
      <c r="I74" s="3" t="s">
        <v>13</v>
      </c>
      <c r="J74" s="3" t="s">
        <v>13</v>
      </c>
      <c r="K74" s="3" t="s">
        <v>13</v>
      </c>
      <c r="L74" s="3">
        <v>5.0999999999999996</v>
      </c>
    </row>
    <row r="75" spans="1:12" ht="12" customHeight="1" x14ac:dyDescent="0.2">
      <c r="A75" s="1">
        <v>1985</v>
      </c>
      <c r="B75" s="3" t="s">
        <v>13</v>
      </c>
      <c r="C75" s="3" t="s">
        <v>13</v>
      </c>
      <c r="D75" s="3" t="s">
        <v>13</v>
      </c>
      <c r="E75" s="3" t="s">
        <v>13</v>
      </c>
      <c r="F75" s="3">
        <v>5.7</v>
      </c>
      <c r="G75" s="3">
        <v>5.9</v>
      </c>
      <c r="H75" s="3" t="s">
        <v>13</v>
      </c>
      <c r="I75" s="3" t="s">
        <v>13</v>
      </c>
      <c r="J75" s="3" t="s">
        <v>13</v>
      </c>
      <c r="K75" s="3" t="s">
        <v>13</v>
      </c>
      <c r="L75" s="3">
        <v>5.8</v>
      </c>
    </row>
    <row r="76" spans="1:12" ht="12" customHeight="1" x14ac:dyDescent="0.2">
      <c r="A76" s="1">
        <v>1986</v>
      </c>
      <c r="B76" s="3" t="s">
        <v>13</v>
      </c>
      <c r="C76" s="3" t="s">
        <v>13</v>
      </c>
      <c r="D76" s="3" t="s">
        <v>13</v>
      </c>
      <c r="E76" s="3">
        <v>4.3</v>
      </c>
      <c r="F76" s="3">
        <v>4.4000000000000004</v>
      </c>
      <c r="G76" s="3">
        <v>3.9</v>
      </c>
      <c r="H76" s="3" t="s">
        <v>13</v>
      </c>
      <c r="I76" s="3" t="s">
        <v>13</v>
      </c>
      <c r="J76" s="3" t="s">
        <v>13</v>
      </c>
      <c r="K76" s="3" t="s">
        <v>13</v>
      </c>
      <c r="L76" s="3">
        <v>4.3</v>
      </c>
    </row>
    <row r="77" spans="1:12" ht="12" customHeight="1" x14ac:dyDescent="0.2">
      <c r="A77" s="1">
        <v>1987</v>
      </c>
      <c r="B77" s="3" t="s">
        <v>13</v>
      </c>
      <c r="C77" s="3" t="s">
        <v>13</v>
      </c>
      <c r="D77" s="3" t="s">
        <v>13</v>
      </c>
      <c r="E77" s="3">
        <v>5</v>
      </c>
      <c r="F77" s="3">
        <v>5.3</v>
      </c>
      <c r="G77" s="3">
        <v>5.6</v>
      </c>
      <c r="H77" s="3">
        <v>5.9</v>
      </c>
      <c r="I77" s="3" t="s">
        <v>13</v>
      </c>
      <c r="J77" s="3" t="s">
        <v>13</v>
      </c>
      <c r="K77" s="3" t="s">
        <v>13</v>
      </c>
      <c r="L77" s="3">
        <v>5.4</v>
      </c>
    </row>
    <row r="78" spans="1:12" ht="12" customHeight="1" x14ac:dyDescent="0.2">
      <c r="A78" s="1">
        <v>1988</v>
      </c>
      <c r="B78" s="3" t="s">
        <v>13</v>
      </c>
      <c r="C78" s="3" t="s">
        <v>13</v>
      </c>
      <c r="D78" s="3" t="s">
        <v>13</v>
      </c>
      <c r="E78" s="3">
        <v>5.2</v>
      </c>
      <c r="F78" s="3">
        <v>5.0999999999999996</v>
      </c>
      <c r="G78" s="3">
        <v>5.9</v>
      </c>
      <c r="H78" s="3" t="s">
        <v>13</v>
      </c>
      <c r="I78" s="3" t="s">
        <v>13</v>
      </c>
      <c r="J78" s="3" t="s">
        <v>13</v>
      </c>
      <c r="K78" s="3" t="s">
        <v>13</v>
      </c>
      <c r="L78" s="3">
        <v>5.4</v>
      </c>
    </row>
    <row r="79" spans="1:12" ht="12" customHeight="1" x14ac:dyDescent="0.2">
      <c r="A79" s="1">
        <v>1989</v>
      </c>
      <c r="B79" s="3" t="s">
        <v>13</v>
      </c>
      <c r="C79" s="3" t="s">
        <v>13</v>
      </c>
      <c r="D79" s="3" t="s">
        <v>13</v>
      </c>
      <c r="E79" s="3">
        <v>4.5999999999999996</v>
      </c>
      <c r="F79" s="3">
        <v>4.3</v>
      </c>
      <c r="G79" s="3">
        <v>4.7</v>
      </c>
      <c r="H79" s="3">
        <v>4.7</v>
      </c>
      <c r="I79" s="3" t="s">
        <v>13</v>
      </c>
      <c r="J79" s="3" t="s">
        <v>13</v>
      </c>
      <c r="K79" s="3" t="s">
        <v>13</v>
      </c>
      <c r="L79" s="3">
        <v>4.4000000000000004</v>
      </c>
    </row>
    <row r="80" spans="1:12" ht="12" customHeight="1" x14ac:dyDescent="0.2">
      <c r="A80" s="1">
        <v>1990</v>
      </c>
      <c r="B80" s="3" t="s">
        <v>13</v>
      </c>
      <c r="C80" s="3" t="s">
        <v>13</v>
      </c>
      <c r="D80" s="3" t="s">
        <v>13</v>
      </c>
      <c r="E80" s="3" t="s">
        <v>13</v>
      </c>
      <c r="F80" s="3">
        <v>5.0999999999999996</v>
      </c>
      <c r="G80" s="3">
        <v>5.3</v>
      </c>
      <c r="H80" s="3">
        <v>5.5</v>
      </c>
      <c r="I80" s="3">
        <v>7.2</v>
      </c>
      <c r="J80" s="3" t="s">
        <v>13</v>
      </c>
      <c r="K80" s="3" t="s">
        <v>13</v>
      </c>
      <c r="L80" s="3">
        <v>5.2</v>
      </c>
    </row>
    <row r="81" spans="1:12" ht="12" customHeight="1" x14ac:dyDescent="0.2">
      <c r="A81" s="1">
        <v>1991</v>
      </c>
      <c r="B81" s="3" t="s">
        <v>13</v>
      </c>
      <c r="C81" s="3" t="s">
        <v>13</v>
      </c>
      <c r="D81" s="3" t="s">
        <v>13</v>
      </c>
      <c r="E81" s="3">
        <v>4.2</v>
      </c>
      <c r="F81" s="3">
        <v>4.8</v>
      </c>
      <c r="G81" s="3">
        <v>5.0999999999999996</v>
      </c>
      <c r="H81" s="3">
        <v>4.8</v>
      </c>
      <c r="I81" s="3" t="s">
        <v>13</v>
      </c>
      <c r="J81" s="3" t="s">
        <v>13</v>
      </c>
      <c r="K81" s="3" t="s">
        <v>13</v>
      </c>
      <c r="L81" s="3">
        <v>4.5999999999999996</v>
      </c>
    </row>
    <row r="82" spans="1:12" ht="12" customHeight="1" x14ac:dyDescent="0.2">
      <c r="A82" s="1">
        <v>1992</v>
      </c>
      <c r="B82" s="3" t="s">
        <v>13</v>
      </c>
      <c r="C82" s="3" t="s">
        <v>13</v>
      </c>
      <c r="D82" s="3" t="s">
        <v>13</v>
      </c>
      <c r="E82" s="3" t="s">
        <v>13</v>
      </c>
      <c r="F82" s="3">
        <v>4</v>
      </c>
      <c r="G82" s="3">
        <v>4.2</v>
      </c>
      <c r="H82" s="3" t="s">
        <v>28</v>
      </c>
      <c r="I82" s="3" t="s">
        <v>13</v>
      </c>
      <c r="J82" s="3" t="s">
        <v>13</v>
      </c>
      <c r="K82" s="3" t="s">
        <v>13</v>
      </c>
      <c r="L82" s="3">
        <v>4.2</v>
      </c>
    </row>
    <row r="83" spans="1:12" ht="12" customHeight="1" x14ac:dyDescent="0.2">
      <c r="A83" s="1">
        <v>1993</v>
      </c>
      <c r="B83" s="3" t="s">
        <v>13</v>
      </c>
      <c r="C83" s="3" t="s">
        <v>13</v>
      </c>
      <c r="D83" s="3" t="s">
        <v>13</v>
      </c>
      <c r="E83" s="3" t="s">
        <v>13</v>
      </c>
      <c r="F83" s="3">
        <v>3.3</v>
      </c>
      <c r="G83" s="3">
        <v>5.2</v>
      </c>
      <c r="H83" s="3">
        <v>6</v>
      </c>
      <c r="I83" s="3" t="s">
        <v>13</v>
      </c>
      <c r="J83" s="3" t="s">
        <v>13</v>
      </c>
      <c r="K83" s="3" t="s">
        <v>13</v>
      </c>
      <c r="L83" s="3">
        <v>5.4</v>
      </c>
    </row>
    <row r="84" spans="1:12" ht="12" customHeight="1" x14ac:dyDescent="0.2">
      <c r="A84" s="1">
        <v>1994</v>
      </c>
      <c r="B84" s="3" t="s">
        <v>13</v>
      </c>
      <c r="C84" s="3" t="s">
        <v>13</v>
      </c>
      <c r="D84" s="3" t="s">
        <v>13</v>
      </c>
      <c r="E84" s="3" t="s">
        <v>13</v>
      </c>
      <c r="F84" s="3" t="s">
        <v>13</v>
      </c>
      <c r="G84" s="3" t="s">
        <v>13</v>
      </c>
      <c r="H84" s="3" t="s">
        <v>13</v>
      </c>
      <c r="I84" s="3" t="s">
        <v>13</v>
      </c>
      <c r="J84" s="3" t="s">
        <v>13</v>
      </c>
      <c r="K84" s="3" t="s">
        <v>13</v>
      </c>
      <c r="L84" s="3" t="s">
        <v>29</v>
      </c>
    </row>
    <row r="85" spans="1:12" ht="12" customHeight="1" x14ac:dyDescent="0.2">
      <c r="A85" s="1">
        <v>1995</v>
      </c>
      <c r="B85" s="3" t="s">
        <v>13</v>
      </c>
      <c r="C85" s="3" t="s">
        <v>13</v>
      </c>
      <c r="D85" s="3" t="s">
        <v>13</v>
      </c>
      <c r="E85" s="3" t="s">
        <v>13</v>
      </c>
      <c r="F85" s="3" t="s">
        <v>13</v>
      </c>
      <c r="G85" s="3" t="s">
        <v>13</v>
      </c>
      <c r="H85" s="3" t="s">
        <v>13</v>
      </c>
      <c r="I85" s="3" t="s">
        <v>13</v>
      </c>
      <c r="J85" s="3" t="s">
        <v>13</v>
      </c>
      <c r="K85" s="3" t="s">
        <v>13</v>
      </c>
      <c r="L85" s="3" t="s">
        <v>13</v>
      </c>
    </row>
    <row r="86" spans="1:12" ht="12" customHeight="1" x14ac:dyDescent="0.2">
      <c r="A86" s="1">
        <v>1996</v>
      </c>
      <c r="B86" s="3" t="s">
        <v>13</v>
      </c>
      <c r="C86" s="3" t="s">
        <v>13</v>
      </c>
      <c r="D86" s="3" t="s">
        <v>13</v>
      </c>
      <c r="E86" s="3" t="s">
        <v>13</v>
      </c>
      <c r="F86" s="3" t="s">
        <v>13</v>
      </c>
      <c r="G86" s="3" t="s">
        <v>13</v>
      </c>
      <c r="H86" s="3" t="s">
        <v>13</v>
      </c>
      <c r="I86" s="3" t="s">
        <v>13</v>
      </c>
      <c r="J86" s="3" t="s">
        <v>13</v>
      </c>
      <c r="K86" s="3" t="s">
        <v>13</v>
      </c>
      <c r="L86" s="3" t="s">
        <v>13</v>
      </c>
    </row>
    <row r="87" spans="1:12" ht="12" customHeight="1" x14ac:dyDescent="0.2">
      <c r="A87" s="1">
        <v>1997</v>
      </c>
      <c r="B87" s="3" t="s">
        <v>13</v>
      </c>
      <c r="C87" s="3" t="s">
        <v>13</v>
      </c>
      <c r="D87" s="3" t="s">
        <v>13</v>
      </c>
      <c r="E87" s="3" t="s">
        <v>13</v>
      </c>
      <c r="F87" s="3" t="s">
        <v>13</v>
      </c>
      <c r="G87" s="3" t="s">
        <v>13</v>
      </c>
      <c r="H87" s="3" t="s">
        <v>13</v>
      </c>
      <c r="I87" s="3" t="s">
        <v>13</v>
      </c>
      <c r="J87" s="3" t="s">
        <v>13</v>
      </c>
      <c r="K87" s="3" t="s">
        <v>13</v>
      </c>
      <c r="L87" s="3" t="s">
        <v>13</v>
      </c>
    </row>
    <row r="88" spans="1:12" ht="12" customHeight="1" x14ac:dyDescent="0.2">
      <c r="A88" s="1">
        <v>1998</v>
      </c>
      <c r="B88" s="3" t="s">
        <v>13</v>
      </c>
      <c r="C88" s="3" t="s">
        <v>13</v>
      </c>
      <c r="D88" s="3" t="s">
        <v>13</v>
      </c>
      <c r="E88" s="3" t="s">
        <v>13</v>
      </c>
      <c r="F88" s="3" t="s">
        <v>13</v>
      </c>
      <c r="G88" s="3" t="s">
        <v>13</v>
      </c>
      <c r="H88" s="3" t="s">
        <v>13</v>
      </c>
      <c r="I88" s="3" t="s">
        <v>13</v>
      </c>
      <c r="J88" s="3" t="s">
        <v>13</v>
      </c>
      <c r="K88" s="3" t="s">
        <v>13</v>
      </c>
      <c r="L88" s="3" t="s">
        <v>13</v>
      </c>
    </row>
    <row r="89" spans="1:12" ht="12" customHeight="1" x14ac:dyDescent="0.2">
      <c r="A89" s="1">
        <v>1999</v>
      </c>
      <c r="B89" s="3" t="s">
        <v>13</v>
      </c>
      <c r="C89" s="3" t="s">
        <v>13</v>
      </c>
      <c r="D89" s="3" t="s">
        <v>13</v>
      </c>
      <c r="E89" s="3" t="s">
        <v>13</v>
      </c>
      <c r="F89" s="3" t="s">
        <v>13</v>
      </c>
      <c r="G89" s="3" t="s">
        <v>13</v>
      </c>
      <c r="H89" s="3" t="s">
        <v>13</v>
      </c>
      <c r="I89" s="3" t="s">
        <v>13</v>
      </c>
      <c r="J89" s="3" t="s">
        <v>13</v>
      </c>
      <c r="K89" s="3" t="s">
        <v>13</v>
      </c>
      <c r="L89" s="3" t="s">
        <v>13</v>
      </c>
    </row>
    <row r="90" spans="1:12" ht="12" customHeight="1" x14ac:dyDescent="0.2">
      <c r="A90" s="1">
        <v>2000</v>
      </c>
      <c r="B90" s="3" t="s">
        <v>13</v>
      </c>
      <c r="C90" s="3" t="s">
        <v>13</v>
      </c>
      <c r="D90" s="3" t="s">
        <v>13</v>
      </c>
      <c r="E90" s="3" t="s">
        <v>13</v>
      </c>
      <c r="F90" s="3" t="s">
        <v>13</v>
      </c>
      <c r="G90" s="3">
        <v>5.9</v>
      </c>
      <c r="H90" s="3">
        <v>6.6</v>
      </c>
      <c r="I90" s="3" t="s">
        <v>13</v>
      </c>
      <c r="J90" s="3" t="s">
        <v>13</v>
      </c>
      <c r="K90" s="3" t="s">
        <v>13</v>
      </c>
      <c r="L90" s="3">
        <v>5.9</v>
      </c>
    </row>
    <row r="91" spans="1:12" ht="12" customHeight="1" x14ac:dyDescent="0.2">
      <c r="A91" s="1">
        <v>2001</v>
      </c>
      <c r="B91" s="3" t="s">
        <v>13</v>
      </c>
      <c r="C91" s="3" t="s">
        <v>13</v>
      </c>
      <c r="D91" s="3" t="s">
        <v>13</v>
      </c>
      <c r="E91" s="3" t="s">
        <v>13</v>
      </c>
      <c r="F91" s="3">
        <v>5</v>
      </c>
      <c r="G91" s="3">
        <v>6.2</v>
      </c>
      <c r="H91" s="3">
        <v>6</v>
      </c>
      <c r="I91" s="3" t="s">
        <v>13</v>
      </c>
      <c r="J91" s="3" t="s">
        <v>13</v>
      </c>
      <c r="K91" s="3" t="s">
        <v>13</v>
      </c>
      <c r="L91" s="3">
        <v>5.6</v>
      </c>
    </row>
    <row r="92" spans="1:12" ht="12" customHeight="1" x14ac:dyDescent="0.2">
      <c r="A92" s="1">
        <v>2002</v>
      </c>
      <c r="B92" s="3" t="s">
        <v>13</v>
      </c>
      <c r="C92" s="3" t="s">
        <v>13</v>
      </c>
      <c r="D92" s="3" t="s">
        <v>13</v>
      </c>
      <c r="E92" s="3" t="s">
        <v>13</v>
      </c>
      <c r="F92" s="3" t="s">
        <v>13</v>
      </c>
      <c r="G92" s="3">
        <v>7</v>
      </c>
      <c r="H92" s="3" t="s">
        <v>13</v>
      </c>
      <c r="I92" s="3" t="s">
        <v>13</v>
      </c>
      <c r="J92" s="3" t="s">
        <v>13</v>
      </c>
      <c r="K92" s="3" t="s">
        <v>13</v>
      </c>
      <c r="L92" s="3">
        <v>7</v>
      </c>
    </row>
    <row r="93" spans="1:12" ht="12" customHeight="1" x14ac:dyDescent="0.2">
      <c r="A93" s="1">
        <v>2003</v>
      </c>
      <c r="B93" s="3" t="s">
        <v>13</v>
      </c>
      <c r="C93" s="3" t="s">
        <v>13</v>
      </c>
      <c r="D93" s="3" t="s">
        <v>13</v>
      </c>
      <c r="E93" s="3" t="s">
        <v>13</v>
      </c>
      <c r="F93" s="3">
        <v>5.2</v>
      </c>
      <c r="G93" s="3">
        <v>6.7</v>
      </c>
      <c r="H93" s="3">
        <v>6.7</v>
      </c>
      <c r="I93" s="3" t="s">
        <v>13</v>
      </c>
      <c r="J93" s="3" t="s">
        <v>13</v>
      </c>
      <c r="K93" s="3" t="s">
        <v>13</v>
      </c>
      <c r="L93" s="3">
        <v>6.4</v>
      </c>
    </row>
    <row r="94" spans="1:12" ht="12" customHeight="1" x14ac:dyDescent="0.2">
      <c r="A94" s="1">
        <v>2004</v>
      </c>
      <c r="B94" s="3" t="s">
        <v>13</v>
      </c>
      <c r="C94" s="3" t="s">
        <v>13</v>
      </c>
      <c r="D94" s="3" t="s">
        <v>13</v>
      </c>
      <c r="E94" s="3" t="s">
        <v>13</v>
      </c>
      <c r="F94" s="3">
        <v>5.6</v>
      </c>
      <c r="G94" s="3">
        <v>6.8</v>
      </c>
      <c r="H94" s="3">
        <v>7.9</v>
      </c>
      <c r="I94" s="3" t="s">
        <v>13</v>
      </c>
      <c r="J94" s="3" t="s">
        <v>13</v>
      </c>
      <c r="K94" s="3" t="s">
        <v>13</v>
      </c>
      <c r="L94" s="3">
        <v>7.5</v>
      </c>
    </row>
    <row r="95" spans="1:12" ht="12" customHeight="1" x14ac:dyDescent="0.2">
      <c r="A95" s="1">
        <v>2005</v>
      </c>
      <c r="B95" s="3" t="s">
        <v>13</v>
      </c>
      <c r="C95" s="3" t="s">
        <v>13</v>
      </c>
      <c r="D95" s="3" t="s">
        <v>13</v>
      </c>
      <c r="E95" s="3" t="s">
        <v>13</v>
      </c>
      <c r="F95" s="3">
        <v>5.4</v>
      </c>
      <c r="G95" s="3">
        <v>7.7</v>
      </c>
      <c r="H95" s="3">
        <v>8.3000000000000007</v>
      </c>
      <c r="I95" s="3" t="s">
        <v>13</v>
      </c>
      <c r="J95" s="3" t="s">
        <v>13</v>
      </c>
      <c r="K95" s="3" t="s">
        <v>13</v>
      </c>
      <c r="L95" s="3">
        <v>7.5</v>
      </c>
    </row>
    <row r="96" spans="1:12" ht="12" customHeight="1" x14ac:dyDescent="0.2">
      <c r="A96" s="1">
        <v>2006</v>
      </c>
      <c r="B96" s="3" t="s">
        <v>13</v>
      </c>
      <c r="C96" s="3" t="s">
        <v>13</v>
      </c>
      <c r="D96" s="3" t="s">
        <v>13</v>
      </c>
      <c r="E96" s="3" t="s">
        <v>13</v>
      </c>
      <c r="F96" s="3">
        <v>7.2</v>
      </c>
      <c r="G96" s="3">
        <v>9.1</v>
      </c>
      <c r="H96" s="3">
        <v>9.5</v>
      </c>
      <c r="I96" s="3" t="s">
        <v>13</v>
      </c>
      <c r="J96" s="3" t="s">
        <v>13</v>
      </c>
      <c r="K96" s="3" t="s">
        <v>13</v>
      </c>
      <c r="L96" s="3">
        <v>9.1999999999999993</v>
      </c>
    </row>
    <row r="97" spans="1:12" ht="12" customHeight="1" x14ac:dyDescent="0.2">
      <c r="A97" s="1">
        <v>2007</v>
      </c>
      <c r="B97" s="3" t="s">
        <v>13</v>
      </c>
      <c r="C97" s="3" t="s">
        <v>13</v>
      </c>
      <c r="D97" s="3" t="s">
        <v>13</v>
      </c>
      <c r="E97" s="3" t="s">
        <v>13</v>
      </c>
      <c r="F97" s="3">
        <v>4.9000000000000004</v>
      </c>
      <c r="G97" s="3">
        <v>6</v>
      </c>
      <c r="H97" s="3">
        <v>7</v>
      </c>
      <c r="I97" s="3" t="s">
        <v>13</v>
      </c>
      <c r="J97" s="3" t="s">
        <v>13</v>
      </c>
      <c r="K97" s="3" t="s">
        <v>13</v>
      </c>
      <c r="L97" s="3">
        <v>5.9</v>
      </c>
    </row>
    <row r="98" spans="1:12" ht="12" customHeight="1" x14ac:dyDescent="0.2">
      <c r="A98" s="1">
        <v>2008</v>
      </c>
      <c r="B98" s="3" t="s">
        <v>13</v>
      </c>
      <c r="C98" s="3" t="s">
        <v>13</v>
      </c>
      <c r="D98" s="3" t="s">
        <v>13</v>
      </c>
      <c r="E98" s="3" t="s">
        <v>13</v>
      </c>
      <c r="F98" s="3">
        <v>5.2</v>
      </c>
      <c r="G98" s="3">
        <v>8.6</v>
      </c>
      <c r="H98" s="3">
        <v>8.9</v>
      </c>
      <c r="I98" s="3" t="s">
        <v>13</v>
      </c>
      <c r="J98" s="3" t="s">
        <v>13</v>
      </c>
      <c r="K98" s="3" t="s">
        <v>13</v>
      </c>
      <c r="L98" s="3">
        <v>8.4</v>
      </c>
    </row>
    <row r="99" spans="1:12" ht="12" customHeight="1" x14ac:dyDescent="0.2">
      <c r="A99" s="1">
        <v>2009</v>
      </c>
      <c r="B99" s="3" t="s">
        <v>13</v>
      </c>
      <c r="C99" s="3" t="s">
        <v>13</v>
      </c>
      <c r="D99" s="3" t="s">
        <v>13</v>
      </c>
      <c r="E99" s="3" t="s">
        <v>13</v>
      </c>
      <c r="F99" s="3">
        <v>4.7</v>
      </c>
      <c r="G99" s="3">
        <v>6</v>
      </c>
      <c r="H99" s="3">
        <v>7.1</v>
      </c>
      <c r="I99" s="3" t="s">
        <v>13</v>
      </c>
      <c r="J99" s="3" t="s">
        <v>13</v>
      </c>
      <c r="K99" s="3" t="s">
        <v>13</v>
      </c>
      <c r="L99" s="3">
        <v>6</v>
      </c>
    </row>
    <row r="100" spans="1:12" ht="12" customHeight="1" x14ac:dyDescent="0.2">
      <c r="A100" s="1">
        <v>2010</v>
      </c>
      <c r="B100" s="3" t="s">
        <v>13</v>
      </c>
      <c r="C100" s="3" t="s">
        <v>13</v>
      </c>
      <c r="D100" s="3" t="s">
        <v>13</v>
      </c>
      <c r="E100" s="3" t="s">
        <v>13</v>
      </c>
      <c r="F100" s="3">
        <v>6.1</v>
      </c>
      <c r="G100" s="3">
        <v>7.3</v>
      </c>
      <c r="H100" s="3">
        <v>12</v>
      </c>
      <c r="I100" s="3" t="s">
        <v>13</v>
      </c>
      <c r="J100" s="3" t="s">
        <v>13</v>
      </c>
      <c r="K100" s="3" t="s">
        <v>13</v>
      </c>
      <c r="L100" s="3">
        <v>6.7</v>
      </c>
    </row>
    <row r="101" spans="1:12" ht="12" customHeight="1" x14ac:dyDescent="0.2">
      <c r="A101" s="1">
        <v>2011</v>
      </c>
      <c r="B101" s="3" t="s">
        <v>13</v>
      </c>
      <c r="C101" s="3" t="s">
        <v>13</v>
      </c>
      <c r="D101" s="3" t="s">
        <v>13</v>
      </c>
      <c r="E101" s="3" t="s">
        <v>13</v>
      </c>
      <c r="F101" s="3">
        <v>4.9000000000000004</v>
      </c>
      <c r="G101" s="3">
        <v>6</v>
      </c>
      <c r="H101" s="3">
        <v>6.9</v>
      </c>
      <c r="I101" s="3" t="s">
        <v>13</v>
      </c>
      <c r="J101" s="3" t="s">
        <v>13</v>
      </c>
      <c r="K101" s="3" t="s">
        <v>13</v>
      </c>
      <c r="L101" s="3">
        <v>5.6</v>
      </c>
    </row>
    <row r="102" spans="1:12" ht="12" customHeight="1" x14ac:dyDescent="0.2">
      <c r="A102" s="1">
        <v>2012</v>
      </c>
      <c r="B102" s="3" t="s">
        <v>13</v>
      </c>
      <c r="C102" s="3" t="s">
        <v>13</v>
      </c>
      <c r="D102" s="3" t="s">
        <v>13</v>
      </c>
      <c r="E102" s="3" t="s">
        <v>13</v>
      </c>
      <c r="F102" s="3">
        <v>4.2</v>
      </c>
      <c r="G102" s="3">
        <v>5.6</v>
      </c>
      <c r="H102" s="3">
        <v>6.3</v>
      </c>
      <c r="I102" s="3" t="s">
        <v>13</v>
      </c>
      <c r="J102" s="3" t="s">
        <v>13</v>
      </c>
      <c r="K102" s="3" t="s">
        <v>13</v>
      </c>
      <c r="L102" s="3">
        <v>6.1</v>
      </c>
    </row>
    <row r="103" spans="1:12" ht="12" customHeight="1" x14ac:dyDescent="0.2">
      <c r="A103" s="1">
        <v>2013</v>
      </c>
      <c r="B103" s="3" t="s">
        <v>13</v>
      </c>
      <c r="C103" s="3" t="s">
        <v>13</v>
      </c>
      <c r="D103" s="3" t="s">
        <v>13</v>
      </c>
      <c r="E103" s="3" t="s">
        <v>13</v>
      </c>
      <c r="F103" s="3">
        <v>5.6</v>
      </c>
      <c r="G103" s="3">
        <v>5.5</v>
      </c>
      <c r="H103" s="3">
        <v>6.9</v>
      </c>
      <c r="I103" s="3" t="s">
        <v>13</v>
      </c>
      <c r="J103" s="3" t="s">
        <v>13</v>
      </c>
      <c r="K103" s="3" t="s">
        <v>13</v>
      </c>
      <c r="L103" s="3">
        <v>5.9</v>
      </c>
    </row>
    <row r="104" spans="1:12" ht="12" customHeight="1" x14ac:dyDescent="0.2">
      <c r="A104" s="1">
        <v>2014</v>
      </c>
      <c r="B104" s="3" t="s">
        <v>13</v>
      </c>
      <c r="C104" s="3" t="s">
        <v>13</v>
      </c>
      <c r="D104" s="3" t="s">
        <v>13</v>
      </c>
      <c r="E104" s="3" t="s">
        <v>13</v>
      </c>
      <c r="F104" s="3">
        <v>4.6900000000000004</v>
      </c>
      <c r="G104" s="3">
        <v>5</v>
      </c>
      <c r="H104" s="3">
        <v>6.86</v>
      </c>
      <c r="I104" s="3" t="s">
        <v>13</v>
      </c>
      <c r="J104" s="3" t="s">
        <v>13</v>
      </c>
      <c r="K104" s="3" t="s">
        <v>13</v>
      </c>
      <c r="L104" s="3">
        <v>6.13</v>
      </c>
    </row>
    <row r="105" spans="1:12" ht="12" customHeight="1" x14ac:dyDescent="0.2">
      <c r="A105" s="1">
        <v>2015</v>
      </c>
      <c r="B105" s="3" t="s">
        <v>13</v>
      </c>
      <c r="C105" s="3" t="s">
        <v>13</v>
      </c>
      <c r="D105" s="3" t="s">
        <v>13</v>
      </c>
      <c r="E105" s="3" t="s">
        <v>13</v>
      </c>
      <c r="F105" s="3">
        <v>4.82</v>
      </c>
      <c r="G105" s="3">
        <v>4.8099999999999996</v>
      </c>
      <c r="H105" s="3">
        <v>5.19</v>
      </c>
      <c r="I105" s="3" t="s">
        <v>13</v>
      </c>
      <c r="J105" s="3" t="s">
        <v>13</v>
      </c>
      <c r="K105" s="3" t="s">
        <v>13</v>
      </c>
      <c r="L105" s="3">
        <v>5.0599999999999996</v>
      </c>
    </row>
    <row r="106" spans="1:12" ht="12" customHeight="1" x14ac:dyDescent="0.2">
      <c r="A106" s="1">
        <v>2016</v>
      </c>
      <c r="B106" s="3" t="s">
        <v>13</v>
      </c>
      <c r="C106" s="3" t="s">
        <v>13</v>
      </c>
      <c r="D106" s="3" t="s">
        <v>13</v>
      </c>
      <c r="E106" s="3" t="s">
        <v>13</v>
      </c>
      <c r="F106" s="3" t="s">
        <v>13</v>
      </c>
      <c r="G106" s="3" t="s">
        <v>13</v>
      </c>
      <c r="H106" s="3" t="s">
        <v>13</v>
      </c>
      <c r="I106" s="3" t="s">
        <v>13</v>
      </c>
      <c r="J106" s="3" t="s">
        <v>13</v>
      </c>
      <c r="K106" s="3" t="s">
        <v>13</v>
      </c>
      <c r="L106" s="3" t="s">
        <v>13</v>
      </c>
    </row>
    <row r="107" spans="1:12" ht="12" customHeight="1" x14ac:dyDescent="0.2">
      <c r="A107" s="1">
        <v>2017</v>
      </c>
      <c r="B107" s="3" t="s">
        <v>13</v>
      </c>
      <c r="C107" s="3" t="s">
        <v>13</v>
      </c>
      <c r="D107" s="3" t="s">
        <v>13</v>
      </c>
      <c r="E107" s="3" t="s">
        <v>13</v>
      </c>
      <c r="F107" s="3">
        <v>5.44</v>
      </c>
      <c r="G107" s="3">
        <v>5.82</v>
      </c>
      <c r="H107" s="3">
        <v>6.26</v>
      </c>
      <c r="I107" s="3" t="s">
        <v>13</v>
      </c>
      <c r="J107" s="3" t="s">
        <v>13</v>
      </c>
      <c r="K107" s="3" t="s">
        <v>13</v>
      </c>
      <c r="L107" s="3">
        <v>5.96</v>
      </c>
    </row>
    <row r="108" spans="1:12" ht="12" customHeight="1" x14ac:dyDescent="0.2">
      <c r="A108" s="1">
        <v>2018</v>
      </c>
      <c r="B108" s="3" t="s">
        <v>13</v>
      </c>
      <c r="C108" s="3" t="s">
        <v>13</v>
      </c>
      <c r="D108" s="3" t="s">
        <v>13</v>
      </c>
      <c r="E108" s="3" t="s">
        <v>13</v>
      </c>
      <c r="F108" s="3">
        <v>5.67</v>
      </c>
      <c r="G108" s="3">
        <v>6.78</v>
      </c>
      <c r="H108" s="3">
        <v>6.88</v>
      </c>
      <c r="I108" s="3" t="s">
        <v>13</v>
      </c>
      <c r="J108" s="3" t="s">
        <v>13</v>
      </c>
      <c r="K108" s="3" t="s">
        <v>13</v>
      </c>
      <c r="L108" s="3">
        <v>6.58</v>
      </c>
    </row>
    <row r="109" spans="1:12" ht="12" customHeight="1" x14ac:dyDescent="0.2">
      <c r="A109" s="1">
        <v>2019</v>
      </c>
      <c r="B109" s="3" t="s">
        <v>13</v>
      </c>
      <c r="C109" s="3" t="s">
        <v>13</v>
      </c>
      <c r="D109" s="3" t="s">
        <v>13</v>
      </c>
      <c r="E109" s="3" t="s">
        <v>13</v>
      </c>
      <c r="F109" s="3">
        <v>4.59</v>
      </c>
      <c r="G109" s="3">
        <v>5.1100000000000003</v>
      </c>
      <c r="H109" s="3">
        <v>5.14</v>
      </c>
      <c r="I109" s="3" t="s">
        <v>13</v>
      </c>
      <c r="J109" s="3" t="s">
        <v>13</v>
      </c>
      <c r="K109" s="3" t="s">
        <v>13</v>
      </c>
      <c r="L109" s="3">
        <v>4.72</v>
      </c>
    </row>
    <row r="110" spans="1:12" ht="12" customHeight="1" x14ac:dyDescent="0.2">
      <c r="A110" s="1">
        <v>2020</v>
      </c>
      <c r="B110" s="3" t="s">
        <v>13</v>
      </c>
      <c r="C110" s="3" t="s">
        <v>13</v>
      </c>
      <c r="D110" s="3" t="s">
        <v>13</v>
      </c>
      <c r="E110" s="3" t="s">
        <v>13</v>
      </c>
      <c r="F110" s="3">
        <v>4.91</v>
      </c>
      <c r="G110" s="3">
        <v>6.39</v>
      </c>
      <c r="H110" s="3">
        <v>7.33</v>
      </c>
      <c r="I110" s="3" t="s">
        <v>13</v>
      </c>
      <c r="J110" s="3" t="s">
        <v>13</v>
      </c>
      <c r="K110" s="3" t="s">
        <v>13</v>
      </c>
      <c r="L110" s="3">
        <v>5.78</v>
      </c>
    </row>
    <row r="111" spans="1:12" ht="12" customHeight="1" x14ac:dyDescent="0.2">
      <c r="A111" s="1">
        <v>2021</v>
      </c>
      <c r="B111" s="3" t="s">
        <v>13</v>
      </c>
      <c r="C111" s="3" t="s">
        <v>13</v>
      </c>
      <c r="D111" s="3" t="s">
        <v>13</v>
      </c>
      <c r="E111" s="3" t="s">
        <v>13</v>
      </c>
      <c r="F111" s="3">
        <v>5.63</v>
      </c>
      <c r="G111" s="3">
        <v>5.91</v>
      </c>
      <c r="H111" s="3">
        <v>5.66</v>
      </c>
      <c r="I111" s="3" t="s">
        <v>13</v>
      </c>
      <c r="J111" s="3" t="s">
        <v>13</v>
      </c>
      <c r="K111" s="3" t="s">
        <v>13</v>
      </c>
      <c r="L111" s="3">
        <v>5.78</v>
      </c>
    </row>
    <row r="112" spans="1:12" ht="12" customHeight="1" x14ac:dyDescent="0.2">
      <c r="A112" s="1">
        <v>2022</v>
      </c>
      <c r="B112" s="3" t="s">
        <v>13</v>
      </c>
      <c r="C112" s="3" t="s">
        <v>13</v>
      </c>
      <c r="D112" s="3" t="s">
        <v>13</v>
      </c>
      <c r="E112" s="3" t="s">
        <v>13</v>
      </c>
      <c r="F112" s="3">
        <v>4.4400000000000004</v>
      </c>
      <c r="G112" s="3">
        <v>5.72</v>
      </c>
      <c r="H112" s="3">
        <v>5.54</v>
      </c>
      <c r="I112" s="3" t="s">
        <v>13</v>
      </c>
      <c r="J112" s="3" t="s">
        <v>13</v>
      </c>
      <c r="K112" s="3" t="s">
        <v>13</v>
      </c>
      <c r="L112" s="3">
        <v>4.78</v>
      </c>
    </row>
    <row r="113" spans="1:12" ht="12" customHeight="1" x14ac:dyDescent="0.2">
      <c r="A113" s="1">
        <v>2023</v>
      </c>
      <c r="B113" s="3" t="s">
        <v>13</v>
      </c>
      <c r="C113" s="3" t="s">
        <v>13</v>
      </c>
      <c r="D113" s="3" t="s">
        <v>13</v>
      </c>
      <c r="E113" s="3" t="s">
        <v>13</v>
      </c>
      <c r="F113" s="3">
        <v>3.87</v>
      </c>
      <c r="G113" s="3">
        <v>5.62</v>
      </c>
      <c r="H113" s="3">
        <v>6.98</v>
      </c>
      <c r="I113" s="3" t="s">
        <v>13</v>
      </c>
      <c r="J113" s="3" t="s">
        <v>13</v>
      </c>
      <c r="K113" s="3" t="s">
        <v>13</v>
      </c>
      <c r="L113" s="3">
        <v>6.5</v>
      </c>
    </row>
    <row r="114" spans="1:12" ht="12" customHeight="1" x14ac:dyDescent="0.2">
      <c r="A114" s="1">
        <v>2024</v>
      </c>
      <c r="B114" s="3" t="s">
        <v>13</v>
      </c>
      <c r="C114" s="3" t="s">
        <v>13</v>
      </c>
      <c r="D114" s="3" t="s">
        <v>13</v>
      </c>
      <c r="E114" s="3" t="s">
        <v>13</v>
      </c>
      <c r="F114" s="3">
        <v>4.24</v>
      </c>
      <c r="G114" s="3">
        <v>5.39</v>
      </c>
      <c r="H114" s="3">
        <v>5.75</v>
      </c>
      <c r="I114" s="3" t="s">
        <v>13</v>
      </c>
      <c r="J114" s="3" t="s">
        <v>13</v>
      </c>
      <c r="K114" s="3" t="s">
        <v>13</v>
      </c>
      <c r="L114" s="3">
        <v>6.5</v>
      </c>
    </row>
    <row r="115" spans="1:12" ht="12" customHeight="1" x14ac:dyDescent="0.2">
      <c r="A115" s="1" t="s">
        <v>267</v>
      </c>
      <c r="B115" s="3" t="s">
        <v>13</v>
      </c>
      <c r="C115" s="3" t="s">
        <v>13</v>
      </c>
      <c r="D115" s="3" t="s">
        <v>13</v>
      </c>
      <c r="E115" s="3" t="s">
        <v>13</v>
      </c>
      <c r="F115" s="249">
        <v>4.8</v>
      </c>
      <c r="G115" s="249">
        <v>6.4</v>
      </c>
      <c r="H115" s="249">
        <v>6.7</v>
      </c>
      <c r="I115" s="251" t="s">
        <v>13</v>
      </c>
      <c r="J115" s="252" t="s">
        <v>13</v>
      </c>
      <c r="K115" s="252" t="s">
        <v>13</v>
      </c>
      <c r="L115" s="249">
        <v>6.2</v>
      </c>
    </row>
    <row r="116" spans="1:12" ht="12" customHeight="1" x14ac:dyDescent="0.2">
      <c r="A116" s="324" t="s">
        <v>26</v>
      </c>
      <c r="B116" s="324"/>
      <c r="C116" s="324"/>
      <c r="D116" s="324"/>
      <c r="E116" s="324"/>
      <c r="F116" s="324"/>
      <c r="G116" s="324"/>
      <c r="H116" s="324"/>
      <c r="I116" s="324"/>
      <c r="J116" s="324"/>
      <c r="K116" s="324"/>
      <c r="L116" s="324"/>
    </row>
    <row r="117" spans="1:12" ht="12" customHeight="1" x14ac:dyDescent="0.2"/>
    <row r="118" spans="1:12" ht="12" customHeight="1" x14ac:dyDescent="0.2"/>
    <row r="119" spans="1:12" ht="12" customHeight="1" x14ac:dyDescent="0.2"/>
    <row r="120" spans="1:12" ht="12" customHeight="1" x14ac:dyDescent="0.2"/>
    <row r="121" spans="1:12" ht="12" customHeight="1" x14ac:dyDescent="0.2"/>
    <row r="122" spans="1:12" ht="12" customHeight="1" x14ac:dyDescent="0.2"/>
    <row r="123" spans="1:12" ht="12" customHeight="1" x14ac:dyDescent="0.2">
      <c r="A123" s="2"/>
      <c r="B123" s="2"/>
      <c r="C123" s="2"/>
      <c r="D123" s="2"/>
      <c r="E123" s="2"/>
      <c r="F123" s="2"/>
      <c r="G123" s="2"/>
      <c r="H123" s="2"/>
      <c r="I123" s="2"/>
      <c r="J123" s="2"/>
      <c r="K123" s="2"/>
      <c r="L123" s="2"/>
    </row>
    <row r="124" spans="1:12" ht="12" customHeight="1" x14ac:dyDescent="0.2">
      <c r="A124" s="2"/>
      <c r="B124" s="2"/>
      <c r="C124" s="2"/>
      <c r="D124" s="2"/>
      <c r="E124" s="2"/>
      <c r="F124" s="2"/>
      <c r="G124" s="2"/>
      <c r="H124" s="2"/>
      <c r="I124" s="2"/>
      <c r="J124" s="2"/>
      <c r="K124" s="2"/>
      <c r="L124" s="2"/>
    </row>
    <row r="125" spans="1:12" ht="12" customHeight="1" x14ac:dyDescent="0.2">
      <c r="A125" s="2"/>
      <c r="B125" s="2"/>
      <c r="C125" s="2"/>
      <c r="D125" s="2"/>
      <c r="E125" s="2"/>
      <c r="F125" s="2"/>
      <c r="G125" s="2"/>
      <c r="H125" s="2"/>
      <c r="I125" s="2"/>
      <c r="J125" s="2"/>
      <c r="K125" s="2"/>
      <c r="L125" s="2"/>
    </row>
    <row r="126" spans="1:12" s="102" customFormat="1" ht="12" customHeight="1" x14ac:dyDescent="0.2"/>
    <row r="127" spans="1:12" ht="12" customHeight="1" x14ac:dyDescent="0.2">
      <c r="A127" s="2"/>
      <c r="B127" s="2"/>
      <c r="C127" s="2"/>
      <c r="D127" s="2"/>
      <c r="E127" s="2"/>
      <c r="F127" s="2"/>
      <c r="G127" s="2"/>
      <c r="H127" s="2"/>
      <c r="I127" s="2"/>
      <c r="J127" s="2"/>
      <c r="K127" s="2"/>
      <c r="L127" s="2"/>
    </row>
    <row r="128" spans="1:12" ht="12" customHeight="1" x14ac:dyDescent="0.2">
      <c r="A128" s="2"/>
      <c r="B128" s="2"/>
      <c r="C128" s="2"/>
      <c r="D128" s="2"/>
      <c r="E128" s="2"/>
      <c r="F128" s="2"/>
      <c r="G128" s="2"/>
      <c r="H128" s="2"/>
      <c r="I128" s="2"/>
      <c r="J128" s="2"/>
      <c r="K128" s="2"/>
      <c r="L128" s="2"/>
    </row>
    <row r="129" spans="1:12" ht="12" customHeight="1" x14ac:dyDescent="0.2">
      <c r="A129" s="2"/>
      <c r="B129" s="2"/>
      <c r="C129" s="2"/>
      <c r="D129" s="2"/>
      <c r="E129" s="2"/>
      <c r="F129" s="2"/>
      <c r="G129" s="2"/>
      <c r="H129" s="2"/>
      <c r="I129" s="2"/>
      <c r="J129" s="2"/>
      <c r="K129" s="2"/>
      <c r="L129" s="2"/>
    </row>
    <row r="130" spans="1:12" ht="12" customHeight="1" x14ac:dyDescent="0.2">
      <c r="A130" s="2"/>
      <c r="B130" s="2"/>
      <c r="C130" s="2"/>
      <c r="D130" s="2"/>
      <c r="E130" s="2"/>
      <c r="F130" s="2"/>
      <c r="G130" s="2"/>
      <c r="H130" s="2"/>
      <c r="I130" s="2"/>
      <c r="J130" s="2"/>
      <c r="K130" s="2"/>
      <c r="L130" s="2"/>
    </row>
    <row r="131" spans="1:12" ht="12" customHeight="1" x14ac:dyDescent="0.2">
      <c r="A131" s="2"/>
      <c r="B131" s="2"/>
      <c r="C131" s="2"/>
      <c r="D131" s="2"/>
      <c r="E131" s="2"/>
      <c r="F131" s="2"/>
      <c r="G131" s="2"/>
      <c r="H131" s="2"/>
      <c r="I131" s="2"/>
      <c r="J131" s="2"/>
      <c r="K131" s="2"/>
      <c r="L131" s="2"/>
    </row>
    <row r="132" spans="1:12" ht="12" customHeight="1" x14ac:dyDescent="0.2">
      <c r="A132" s="2"/>
      <c r="B132" s="2"/>
      <c r="C132" s="2"/>
      <c r="D132" s="2"/>
      <c r="E132" s="2"/>
      <c r="F132" s="2"/>
      <c r="G132" s="2"/>
      <c r="H132" s="2"/>
      <c r="I132" s="2"/>
      <c r="J132" s="2"/>
      <c r="K132" s="2"/>
      <c r="L132" s="2"/>
    </row>
    <row r="133" spans="1:12" ht="12" customHeight="1" x14ac:dyDescent="0.2">
      <c r="A133" s="2"/>
      <c r="B133" s="2"/>
      <c r="C133" s="2"/>
      <c r="D133" s="2"/>
      <c r="E133" s="2"/>
      <c r="F133" s="2"/>
      <c r="G133" s="2"/>
      <c r="H133" s="2"/>
      <c r="I133" s="2"/>
      <c r="J133" s="2"/>
      <c r="K133" s="2"/>
      <c r="L133" s="2"/>
    </row>
    <row r="134" spans="1:12" ht="12" customHeight="1" x14ac:dyDescent="0.2">
      <c r="A134" s="2"/>
      <c r="B134" s="2"/>
      <c r="C134" s="2"/>
      <c r="D134" s="2"/>
      <c r="E134" s="2"/>
      <c r="F134" s="2"/>
      <c r="G134" s="2"/>
      <c r="H134" s="2"/>
      <c r="I134" s="2"/>
      <c r="J134" s="2"/>
      <c r="K134" s="2"/>
      <c r="L134" s="2"/>
    </row>
    <row r="135" spans="1:12" ht="12" customHeight="1" x14ac:dyDescent="0.2">
      <c r="A135" s="2"/>
      <c r="B135" s="2"/>
      <c r="C135" s="2"/>
      <c r="D135" s="2"/>
      <c r="E135" s="2"/>
      <c r="F135" s="2"/>
      <c r="G135" s="2"/>
      <c r="H135" s="2"/>
      <c r="I135" s="2"/>
      <c r="J135" s="2"/>
      <c r="K135" s="2"/>
      <c r="L135" s="2"/>
    </row>
    <row r="136" spans="1:12" ht="12" customHeight="1" x14ac:dyDescent="0.2">
      <c r="A136" s="2"/>
      <c r="B136" s="2"/>
      <c r="C136" s="2"/>
      <c r="D136" s="2"/>
      <c r="E136" s="2"/>
      <c r="F136" s="2"/>
      <c r="G136" s="2"/>
      <c r="H136" s="2"/>
      <c r="I136" s="2"/>
      <c r="J136" s="2"/>
      <c r="K136" s="2"/>
      <c r="L136" s="2"/>
    </row>
    <row r="137" spans="1:12" ht="12" customHeight="1" x14ac:dyDescent="0.2">
      <c r="A137" s="2"/>
      <c r="B137" s="2"/>
      <c r="C137" s="2"/>
      <c r="D137" s="2"/>
      <c r="E137" s="2"/>
      <c r="F137" s="2"/>
      <c r="G137" s="2"/>
      <c r="H137" s="2"/>
      <c r="I137" s="2"/>
      <c r="J137" s="2"/>
      <c r="K137" s="2"/>
      <c r="L137" s="2"/>
    </row>
    <row r="138" spans="1:12" ht="12" customHeight="1" x14ac:dyDescent="0.2">
      <c r="A138" s="2"/>
      <c r="B138" s="2"/>
      <c r="C138" s="2"/>
      <c r="D138" s="2"/>
      <c r="E138" s="2"/>
      <c r="F138" s="2"/>
      <c r="G138" s="2"/>
      <c r="H138" s="2"/>
      <c r="I138" s="2"/>
      <c r="J138" s="2"/>
      <c r="K138" s="2"/>
      <c r="L138" s="2"/>
    </row>
    <row r="139" spans="1:12" ht="12" customHeight="1" x14ac:dyDescent="0.2"/>
    <row r="140" spans="1:12" ht="12" customHeight="1" x14ac:dyDescent="0.2"/>
    <row r="141" spans="1:12" ht="12" customHeight="1" x14ac:dyDescent="0.2">
      <c r="A141" s="319" t="str">
        <f>$A$1&amp;"  "</f>
        <v xml:space="preserve">TABLE D-2.  Oregon monthly troll Chinook and coho salmon average dressed weights (pounds).  </v>
      </c>
      <c r="B141" s="319"/>
      <c r="C141" s="319"/>
      <c r="D141" s="319"/>
      <c r="E141" s="319"/>
      <c r="F141" s="319"/>
      <c r="G141" s="319"/>
      <c r="H141" s="319"/>
      <c r="I141" s="319"/>
      <c r="J141" s="319"/>
      <c r="K141" s="319"/>
      <c r="L141" s="319"/>
    </row>
    <row r="142" spans="1:12" ht="12" customHeight="1" x14ac:dyDescent="0.2">
      <c r="A142" s="29" t="str">
        <f>$A$2</f>
        <v>Year</v>
      </c>
      <c r="B142" s="85" t="str">
        <f>$B$2</f>
        <v>Mar.</v>
      </c>
      <c r="C142" s="85" t="str">
        <f>$C$2</f>
        <v>Apr.</v>
      </c>
      <c r="D142" s="85" t="str">
        <f>$D$2</f>
        <v>May</v>
      </c>
      <c r="E142" s="85" t="str">
        <f>$E$2</f>
        <v>June</v>
      </c>
      <c r="F142" s="85" t="str">
        <f>$F$2</f>
        <v>July</v>
      </c>
      <c r="G142" s="85" t="str">
        <f>$G$2</f>
        <v>Aug.</v>
      </c>
      <c r="H142" s="85" t="str">
        <f>$H$2</f>
        <v>Sept.</v>
      </c>
      <c r="I142" s="85" t="str">
        <f>$I$2</f>
        <v>Oct.</v>
      </c>
      <c r="J142" s="85" t="str">
        <f>$J$2</f>
        <v>Nov.</v>
      </c>
      <c r="K142" s="85" t="str">
        <f>$K$2</f>
        <v>Dec.</v>
      </c>
      <c r="L142" s="85" t="str">
        <f>$L$2</f>
        <v>Season</v>
      </c>
    </row>
    <row r="143" spans="1:12" ht="12" customHeight="1" x14ac:dyDescent="0.2">
      <c r="B143" s="325" t="str">
        <f>$B$3</f>
        <v>CHINOOK</v>
      </c>
      <c r="C143" s="325"/>
      <c r="D143" s="325"/>
      <c r="E143" s="325"/>
      <c r="F143" s="325"/>
      <c r="G143" s="325"/>
      <c r="H143" s="325"/>
      <c r="I143" s="325"/>
      <c r="J143" s="325"/>
      <c r="K143" s="325"/>
      <c r="L143" s="325"/>
    </row>
    <row r="144" spans="1:12" ht="12" customHeight="1" x14ac:dyDescent="0.2">
      <c r="A144" s="1" t="s">
        <v>27</v>
      </c>
      <c r="B144" s="3" t="s">
        <v>13</v>
      </c>
      <c r="C144" s="3" t="s">
        <v>13</v>
      </c>
      <c r="D144" s="3">
        <f t="shared" ref="D144:L144" si="0">AVERAGE(D4:D8)</f>
        <v>9.4951401172779537</v>
      </c>
      <c r="E144" s="3">
        <f t="shared" si="0"/>
        <v>10.704191556543849</v>
      </c>
      <c r="F144" s="3">
        <f t="shared" si="0"/>
        <v>10.40543112415407</v>
      </c>
      <c r="G144" s="3">
        <f t="shared" si="0"/>
        <v>10.181011129371658</v>
      </c>
      <c r="H144" s="3">
        <f t="shared" si="0"/>
        <v>9.3781065226523115</v>
      </c>
      <c r="I144" s="3">
        <f t="shared" si="0"/>
        <v>10.650382358457909</v>
      </c>
      <c r="J144" s="3">
        <f t="shared" si="0"/>
        <v>16.941305990087152</v>
      </c>
      <c r="K144" s="3" t="s">
        <v>13</v>
      </c>
      <c r="L144" s="3">
        <f t="shared" si="0"/>
        <v>10.24194540612311</v>
      </c>
    </row>
    <row r="145" spans="1:12" ht="12" customHeight="1" x14ac:dyDescent="0.2">
      <c r="A145" s="1" t="s">
        <v>12</v>
      </c>
      <c r="B145" s="3" t="s">
        <v>13</v>
      </c>
      <c r="C145" s="3" t="s">
        <v>13</v>
      </c>
      <c r="D145" s="3">
        <f t="shared" ref="D145:L145" si="1">AVERAGE(D9:D13)</f>
        <v>10.24</v>
      </c>
      <c r="E145" s="3">
        <f t="shared" si="1"/>
        <v>10.199999999999999</v>
      </c>
      <c r="F145" s="3">
        <f t="shared" si="1"/>
        <v>10.56</v>
      </c>
      <c r="G145" s="3">
        <f t="shared" si="1"/>
        <v>10.040000000000001</v>
      </c>
      <c r="H145" s="3">
        <f t="shared" si="1"/>
        <v>9.86</v>
      </c>
      <c r="I145" s="3">
        <f t="shared" si="1"/>
        <v>10.5</v>
      </c>
      <c r="J145" s="3">
        <f t="shared" si="1"/>
        <v>15.4</v>
      </c>
      <c r="K145" s="3" t="s">
        <v>13</v>
      </c>
      <c r="L145" s="3">
        <f t="shared" si="1"/>
        <v>10.28</v>
      </c>
    </row>
    <row r="146" spans="1:12" ht="12" customHeight="1" x14ac:dyDescent="0.2">
      <c r="A146" s="1" t="s">
        <v>14</v>
      </c>
      <c r="B146" s="3" t="s">
        <v>13</v>
      </c>
      <c r="C146" s="3" t="s">
        <v>13</v>
      </c>
      <c r="D146" s="3">
        <f t="shared" ref="D146:L146" si="2">AVERAGE(D14:D18)</f>
        <v>9.02</v>
      </c>
      <c r="E146" s="3">
        <f t="shared" si="2"/>
        <v>9.0599999999999987</v>
      </c>
      <c r="F146" s="3">
        <f t="shared" si="2"/>
        <v>9.5</v>
      </c>
      <c r="G146" s="3">
        <f t="shared" si="2"/>
        <v>8.9599999999999991</v>
      </c>
      <c r="H146" s="3">
        <f t="shared" si="2"/>
        <v>8.8000000000000007</v>
      </c>
      <c r="I146" s="3">
        <f t="shared" si="2"/>
        <v>11.52</v>
      </c>
      <c r="J146" s="3">
        <f t="shared" si="2"/>
        <v>14.74</v>
      </c>
      <c r="K146" s="3" t="s">
        <v>13</v>
      </c>
      <c r="L146" s="3">
        <f t="shared" si="2"/>
        <v>9.1999999999999993</v>
      </c>
    </row>
    <row r="147" spans="1:12" ht="12" customHeight="1" x14ac:dyDescent="0.2">
      <c r="A147" s="1" t="s">
        <v>15</v>
      </c>
      <c r="B147" s="3" t="s">
        <v>13</v>
      </c>
      <c r="C147" s="3" t="s">
        <v>13</v>
      </c>
      <c r="D147" s="3">
        <f t="shared" ref="D147:L147" si="3">AVERAGE(D19:D23)</f>
        <v>9.3000000000000007</v>
      </c>
      <c r="E147" s="3">
        <f t="shared" si="3"/>
        <v>9.4599999999999991</v>
      </c>
      <c r="F147" s="3">
        <f t="shared" si="3"/>
        <v>9.620000000000001</v>
      </c>
      <c r="G147" s="3">
        <f t="shared" si="3"/>
        <v>9</v>
      </c>
      <c r="H147" s="3">
        <f t="shared" si="3"/>
        <v>9.34</v>
      </c>
      <c r="I147" s="3">
        <f t="shared" si="3"/>
        <v>10.38</v>
      </c>
      <c r="J147" s="3">
        <f t="shared" si="3"/>
        <v>13.84</v>
      </c>
      <c r="K147" s="3" t="s">
        <v>13</v>
      </c>
      <c r="L147" s="3">
        <f t="shared" si="3"/>
        <v>9.5400000000000009</v>
      </c>
    </row>
    <row r="148" spans="1:12" ht="12" customHeight="1" x14ac:dyDescent="0.2">
      <c r="A148" s="1" t="s">
        <v>169</v>
      </c>
      <c r="B148" s="3" t="s">
        <v>13</v>
      </c>
      <c r="C148" s="3" t="s">
        <v>13</v>
      </c>
      <c r="D148" s="3">
        <f>AVERAGE(D24:D28)</f>
        <v>9.9400000000000013</v>
      </c>
      <c r="E148" s="3">
        <f t="shared" ref="E148:L148" si="4">AVERAGE(E24:E28)</f>
        <v>9.8000000000000007</v>
      </c>
      <c r="F148" s="3">
        <f t="shared" si="4"/>
        <v>9.2199999999999989</v>
      </c>
      <c r="G148" s="3">
        <f t="shared" si="4"/>
        <v>9.42</v>
      </c>
      <c r="H148" s="3">
        <f t="shared" si="4"/>
        <v>9.2199999999999989</v>
      </c>
      <c r="I148" s="3">
        <f t="shared" si="4"/>
        <v>10.68</v>
      </c>
      <c r="J148" s="3">
        <f t="shared" si="4"/>
        <v>12.333333333333334</v>
      </c>
      <c r="K148" s="3" t="s">
        <v>13</v>
      </c>
      <c r="L148" s="3">
        <f t="shared" si="4"/>
        <v>9.620000000000001</v>
      </c>
    </row>
    <row r="149" spans="1:12" ht="12" customHeight="1" x14ac:dyDescent="0.2">
      <c r="A149" s="1" t="s">
        <v>185</v>
      </c>
      <c r="B149" s="3" t="s">
        <v>13</v>
      </c>
      <c r="C149" s="3" t="s">
        <v>13</v>
      </c>
      <c r="D149" s="3">
        <f>AVERAGE(D29:D33)</f>
        <v>11.120000000000001</v>
      </c>
      <c r="E149" s="3">
        <f t="shared" ref="E149:L149" si="5">AVERAGE(E29:E33)</f>
        <v>11.68</v>
      </c>
      <c r="F149" s="3">
        <f t="shared" si="5"/>
        <v>11.98</v>
      </c>
      <c r="G149" s="3">
        <f t="shared" si="5"/>
        <v>10.48</v>
      </c>
      <c r="H149" s="3">
        <f t="shared" si="5"/>
        <v>10.14</v>
      </c>
      <c r="I149" s="3">
        <f t="shared" si="5"/>
        <v>12.540000000000001</v>
      </c>
      <c r="J149" s="3">
        <f t="shared" si="5"/>
        <v>14.6</v>
      </c>
      <c r="K149" s="3" t="s">
        <v>13</v>
      </c>
      <c r="L149" s="3">
        <f t="shared" si="5"/>
        <v>10.92</v>
      </c>
    </row>
    <row r="150" spans="1:12" ht="12" customHeight="1" x14ac:dyDescent="0.2">
      <c r="A150" s="1" t="s">
        <v>209</v>
      </c>
      <c r="B150" s="3">
        <f>AVERAGE(B34:B38)</f>
        <v>10.15</v>
      </c>
      <c r="C150" s="3">
        <f t="shared" ref="C150:L150" si="6">C34</f>
        <v>10.3</v>
      </c>
      <c r="D150" s="3">
        <f t="shared" si="6"/>
        <v>10.8</v>
      </c>
      <c r="E150" s="3">
        <f t="shared" si="6"/>
        <v>10.3</v>
      </c>
      <c r="F150" s="3">
        <f t="shared" si="6"/>
        <v>10.5</v>
      </c>
      <c r="G150" s="3">
        <f t="shared" si="6"/>
        <v>10.7</v>
      </c>
      <c r="H150" s="3">
        <f t="shared" si="6"/>
        <v>9.8000000000000007</v>
      </c>
      <c r="I150" s="3">
        <f t="shared" si="6"/>
        <v>10.3</v>
      </c>
      <c r="J150" s="3">
        <f t="shared" si="6"/>
        <v>13.8</v>
      </c>
      <c r="K150" s="3">
        <f t="shared" si="6"/>
        <v>13.2</v>
      </c>
      <c r="L150" s="3">
        <f t="shared" si="6"/>
        <v>10.5</v>
      </c>
    </row>
    <row r="151" spans="1:12" ht="12" customHeight="1" x14ac:dyDescent="0.2">
      <c r="A151" s="1" t="s">
        <v>243</v>
      </c>
      <c r="B151" s="3" t="str">
        <f>IF(SUM(B39:B43)&gt;0,AVERAGE(B39:B43),"-")</f>
        <v>-</v>
      </c>
      <c r="C151" s="3">
        <f t="shared" ref="C151:L151" si="7">IF(SUM(C39:C43)&gt;0,AVERAGE(C39:C43),"-")</f>
        <v>13.4</v>
      </c>
      <c r="D151" s="3">
        <f t="shared" si="7"/>
        <v>11.94</v>
      </c>
      <c r="E151" s="3">
        <f t="shared" si="7"/>
        <v>12.66</v>
      </c>
      <c r="F151" s="3">
        <f t="shared" si="7"/>
        <v>13.24</v>
      </c>
      <c r="G151" s="3">
        <f t="shared" si="7"/>
        <v>13.080000000000002</v>
      </c>
      <c r="H151" s="3">
        <f t="shared" si="7"/>
        <v>13.575000000000001</v>
      </c>
      <c r="I151" s="3">
        <f t="shared" si="7"/>
        <v>16.880000000000003</v>
      </c>
      <c r="J151" s="3">
        <f t="shared" si="7"/>
        <v>14.866666666666667</v>
      </c>
      <c r="K151" s="3">
        <f t="shared" si="7"/>
        <v>14</v>
      </c>
      <c r="L151" s="3">
        <f t="shared" si="7"/>
        <v>12.84</v>
      </c>
    </row>
    <row r="152" spans="1:12" ht="12" customHeight="1" x14ac:dyDescent="0.2">
      <c r="A152" s="1" t="s">
        <v>279</v>
      </c>
      <c r="B152" s="3" t="str">
        <f>IF(SUM(B44:B48)&gt;0,AVERAGE(B44:B48),"-")</f>
        <v>-</v>
      </c>
      <c r="C152" s="3">
        <f t="shared" ref="C152:L152" si="8">IF(SUM(C44:C48)&gt;0,AVERAGE(C44:C48),"-")</f>
        <v>10.772</v>
      </c>
      <c r="D152" s="3">
        <f t="shared" si="8"/>
        <v>11.262000000000002</v>
      </c>
      <c r="E152" s="3">
        <f t="shared" si="8"/>
        <v>11.708</v>
      </c>
      <c r="F152" s="3">
        <f t="shared" si="8"/>
        <v>12.553999999999998</v>
      </c>
      <c r="G152" s="3">
        <f t="shared" si="8"/>
        <v>12.214</v>
      </c>
      <c r="H152" s="3">
        <f t="shared" si="8"/>
        <v>11.348000000000001</v>
      </c>
      <c r="I152" s="3">
        <f t="shared" si="8"/>
        <v>12.400000000000002</v>
      </c>
      <c r="J152" s="3">
        <f t="shared" si="8"/>
        <v>11.974</v>
      </c>
      <c r="K152" s="3" t="str">
        <f t="shared" si="8"/>
        <v>-</v>
      </c>
      <c r="L152" s="3">
        <f t="shared" si="8"/>
        <v>11.577999999999999</v>
      </c>
    </row>
    <row r="153" spans="1:12" ht="12" customHeight="1" x14ac:dyDescent="0.2">
      <c r="A153" s="1">
        <v>2016</v>
      </c>
      <c r="B153" s="3" t="str">
        <f t="shared" ref="B153:L153" si="9">B49</f>
        <v>-</v>
      </c>
      <c r="C153" s="3">
        <f t="shared" si="9"/>
        <v>11.66</v>
      </c>
      <c r="D153" s="3">
        <f t="shared" si="9"/>
        <v>11.47</v>
      </c>
      <c r="E153" s="3">
        <f t="shared" si="9"/>
        <v>11.39</v>
      </c>
      <c r="F153" s="3">
        <f t="shared" si="9"/>
        <v>12.56</v>
      </c>
      <c r="G153" s="3">
        <f t="shared" si="9"/>
        <v>13.05</v>
      </c>
      <c r="H153" s="3">
        <f t="shared" si="9"/>
        <v>13.111000000000001</v>
      </c>
      <c r="I153" s="3">
        <f t="shared" si="9"/>
        <v>14.39</v>
      </c>
      <c r="J153" s="3">
        <f t="shared" si="9"/>
        <v>12.58</v>
      </c>
      <c r="K153" s="3" t="str">
        <f t="shared" si="9"/>
        <v>-</v>
      </c>
      <c r="L153" s="3">
        <f t="shared" si="9"/>
        <v>12.26</v>
      </c>
    </row>
    <row r="154" spans="1:12" ht="12" customHeight="1" x14ac:dyDescent="0.2">
      <c r="A154" s="1">
        <v>2017</v>
      </c>
      <c r="B154" s="3" t="str">
        <f t="shared" ref="B154:L154" si="10">B50</f>
        <v>-</v>
      </c>
      <c r="C154" s="3">
        <f t="shared" si="10"/>
        <v>13.8</v>
      </c>
      <c r="D154" s="3">
        <f t="shared" si="10"/>
        <v>11.43</v>
      </c>
      <c r="E154" s="3">
        <f t="shared" si="10"/>
        <v>11.78</v>
      </c>
      <c r="F154" s="3">
        <f t="shared" si="10"/>
        <v>12.1</v>
      </c>
      <c r="G154" s="3">
        <f t="shared" si="10"/>
        <v>13.29</v>
      </c>
      <c r="H154" s="3">
        <f t="shared" si="10"/>
        <v>12.6</v>
      </c>
      <c r="I154" s="3">
        <f t="shared" si="10"/>
        <v>12.96</v>
      </c>
      <c r="J154" s="3">
        <f t="shared" si="10"/>
        <v>11.1</v>
      </c>
      <c r="K154" s="3" t="str">
        <f t="shared" si="10"/>
        <v>-</v>
      </c>
      <c r="L154" s="3">
        <f t="shared" si="10"/>
        <v>12.09</v>
      </c>
    </row>
    <row r="155" spans="1:12" ht="12" customHeight="1" x14ac:dyDescent="0.2">
      <c r="A155" s="1">
        <v>2018</v>
      </c>
      <c r="B155" s="3" t="str">
        <f t="shared" ref="B155:L155" si="11">B51</f>
        <v>-</v>
      </c>
      <c r="C155" s="3" t="str">
        <f t="shared" si="11"/>
        <v>-</v>
      </c>
      <c r="D155" s="3">
        <f t="shared" si="11"/>
        <v>11.02</v>
      </c>
      <c r="E155" s="3">
        <f t="shared" si="11"/>
        <v>11.57</v>
      </c>
      <c r="F155" s="3">
        <f t="shared" si="11"/>
        <v>12.3</v>
      </c>
      <c r="G155" s="3">
        <f t="shared" si="11"/>
        <v>11.59</v>
      </c>
      <c r="H155" s="3">
        <f t="shared" si="11"/>
        <v>11.57</v>
      </c>
      <c r="I155" s="3">
        <f t="shared" si="11"/>
        <v>13.07</v>
      </c>
      <c r="J155" s="3">
        <f t="shared" si="11"/>
        <v>12.25</v>
      </c>
      <c r="K155" s="3" t="str">
        <f t="shared" si="11"/>
        <v>-</v>
      </c>
      <c r="L155" s="3">
        <f t="shared" si="11"/>
        <v>11.78</v>
      </c>
    </row>
    <row r="156" spans="1:12" ht="12" customHeight="1" x14ac:dyDescent="0.2">
      <c r="A156" s="1">
        <v>2019</v>
      </c>
      <c r="B156" s="3" t="str">
        <f t="shared" ref="B156:L156" si="12">B52</f>
        <v>-</v>
      </c>
      <c r="C156" s="3">
        <f t="shared" si="12"/>
        <v>9.7100000000000009</v>
      </c>
      <c r="D156" s="3">
        <f t="shared" si="12"/>
        <v>10.14</v>
      </c>
      <c r="E156" s="3">
        <f t="shared" si="12"/>
        <v>11.04</v>
      </c>
      <c r="F156" s="3">
        <f t="shared" si="12"/>
        <v>10.81</v>
      </c>
      <c r="G156" s="3">
        <f t="shared" si="12"/>
        <v>10.56</v>
      </c>
      <c r="H156" s="3">
        <f t="shared" si="12"/>
        <v>11.02</v>
      </c>
      <c r="I156" s="3">
        <f t="shared" si="12"/>
        <v>11.269</v>
      </c>
      <c r="J156" s="3" t="str">
        <f t="shared" si="12"/>
        <v>-</v>
      </c>
      <c r="K156" s="3" t="str">
        <f t="shared" si="12"/>
        <v>-</v>
      </c>
      <c r="L156" s="3">
        <f t="shared" si="12"/>
        <v>10.79</v>
      </c>
    </row>
    <row r="157" spans="1:12" ht="12" customHeight="1" x14ac:dyDescent="0.2">
      <c r="A157" s="1">
        <v>2020</v>
      </c>
      <c r="B157" s="3" t="str">
        <f t="shared" ref="B157:L157" si="13">B53</f>
        <v>-</v>
      </c>
      <c r="C157" s="3">
        <f t="shared" si="13"/>
        <v>13.01</v>
      </c>
      <c r="D157" s="3">
        <f t="shared" si="13"/>
        <v>13.320069204152199</v>
      </c>
      <c r="E157" s="3">
        <f t="shared" si="13"/>
        <v>13.4</v>
      </c>
      <c r="F157" s="3">
        <f t="shared" si="13"/>
        <v>14.76</v>
      </c>
      <c r="G157" s="3">
        <f t="shared" si="13"/>
        <v>15.06</v>
      </c>
      <c r="H157" s="3">
        <f t="shared" si="13"/>
        <v>14.28</v>
      </c>
      <c r="I157" s="3">
        <f t="shared" si="13"/>
        <v>12.56</v>
      </c>
      <c r="J157" s="3" t="str">
        <f t="shared" si="13"/>
        <v>-</v>
      </c>
      <c r="K157" s="3" t="str">
        <f t="shared" si="13"/>
        <v>-</v>
      </c>
      <c r="L157" s="3">
        <f t="shared" si="13"/>
        <v>14.14</v>
      </c>
    </row>
    <row r="158" spans="1:12" ht="12" customHeight="1" x14ac:dyDescent="0.2">
      <c r="A158" s="1">
        <v>2021</v>
      </c>
      <c r="B158" s="3">
        <f t="shared" ref="B158:L158" si="14">B54</f>
        <v>11.81</v>
      </c>
      <c r="C158" s="3">
        <f t="shared" si="14"/>
        <v>11.68</v>
      </c>
      <c r="D158" s="3">
        <f t="shared" si="14"/>
        <v>11.37</v>
      </c>
      <c r="E158" s="3">
        <f t="shared" si="14"/>
        <v>11.81</v>
      </c>
      <c r="F158" s="3">
        <f t="shared" si="14"/>
        <v>11.9</v>
      </c>
      <c r="G158" s="3">
        <f t="shared" si="14"/>
        <v>12.03</v>
      </c>
      <c r="H158" s="3">
        <f t="shared" si="14"/>
        <v>12.46</v>
      </c>
      <c r="I158" s="3">
        <f t="shared" si="14"/>
        <v>11.59</v>
      </c>
      <c r="J158" s="3" t="str">
        <f t="shared" si="14"/>
        <v>-</v>
      </c>
      <c r="K158" s="3" t="str">
        <f t="shared" si="14"/>
        <v>-</v>
      </c>
      <c r="L158" s="3">
        <f t="shared" si="14"/>
        <v>11.83</v>
      </c>
    </row>
    <row r="159" spans="1:12" ht="12" customHeight="1" x14ac:dyDescent="0.2">
      <c r="A159" s="1">
        <v>2022</v>
      </c>
      <c r="B159" s="3">
        <f t="shared" ref="B159:L159" si="15">B55</f>
        <v>11.53</v>
      </c>
      <c r="C159" s="3">
        <f t="shared" si="15"/>
        <v>11.19</v>
      </c>
      <c r="D159" s="3">
        <f t="shared" si="15"/>
        <v>10.08</v>
      </c>
      <c r="E159" s="3">
        <f t="shared" si="15"/>
        <v>9.8699999999999992</v>
      </c>
      <c r="F159" s="3">
        <f t="shared" si="15"/>
        <v>11.2</v>
      </c>
      <c r="G159" s="3">
        <f t="shared" si="15"/>
        <v>12.02</v>
      </c>
      <c r="H159" s="3">
        <f t="shared" si="15"/>
        <v>12.42</v>
      </c>
      <c r="I159" s="3">
        <f t="shared" si="15"/>
        <v>12.58</v>
      </c>
      <c r="J159" s="3" t="str">
        <f t="shared" si="15"/>
        <v>-</v>
      </c>
      <c r="K159" s="3" t="str">
        <f t="shared" si="15"/>
        <v>-</v>
      </c>
      <c r="L159" s="3">
        <f t="shared" si="15"/>
        <v>10.87</v>
      </c>
    </row>
    <row r="160" spans="1:12" ht="12" customHeight="1" x14ac:dyDescent="0.2">
      <c r="A160" s="1">
        <v>2023</v>
      </c>
      <c r="B160" s="3" t="str">
        <f t="shared" ref="B160:L160" si="16">B56</f>
        <v>-</v>
      </c>
      <c r="C160" s="3" t="str">
        <f t="shared" si="16"/>
        <v>-</v>
      </c>
      <c r="D160" s="3">
        <f t="shared" si="16"/>
        <v>11.62</v>
      </c>
      <c r="E160" s="3">
        <f t="shared" si="16"/>
        <v>9.86</v>
      </c>
      <c r="F160" s="3">
        <f t="shared" si="16"/>
        <v>11.7</v>
      </c>
      <c r="G160" s="3">
        <f t="shared" si="16"/>
        <v>11.71</v>
      </c>
      <c r="H160" s="3">
        <f t="shared" si="16"/>
        <v>10.95</v>
      </c>
      <c r="I160" s="3">
        <f t="shared" si="16"/>
        <v>12.02</v>
      </c>
      <c r="J160" s="3">
        <f t="shared" si="16"/>
        <v>11.55</v>
      </c>
      <c r="K160" s="3" t="str">
        <f t="shared" si="16"/>
        <v>-</v>
      </c>
      <c r="L160" s="3">
        <f t="shared" si="16"/>
        <v>11.38</v>
      </c>
    </row>
    <row r="161" spans="1:12" ht="12" customHeight="1" x14ac:dyDescent="0.2">
      <c r="A161" s="1">
        <v>2024</v>
      </c>
      <c r="B161" s="3" t="str">
        <f t="shared" ref="B161:L162" si="17">B57</f>
        <v>-</v>
      </c>
      <c r="C161" s="3">
        <f t="shared" si="17"/>
        <v>15.16</v>
      </c>
      <c r="D161" s="3">
        <f t="shared" si="17"/>
        <v>12.27</v>
      </c>
      <c r="E161" s="3">
        <f t="shared" si="17"/>
        <v>12.5</v>
      </c>
      <c r="F161" s="3">
        <f t="shared" si="17"/>
        <v>13.5</v>
      </c>
      <c r="G161" s="3">
        <f t="shared" si="17"/>
        <v>14.03</v>
      </c>
      <c r="H161" s="3">
        <f t="shared" si="17"/>
        <v>11.5</v>
      </c>
      <c r="I161" s="3">
        <f t="shared" si="17"/>
        <v>12.03</v>
      </c>
      <c r="J161" s="3" t="str">
        <f t="shared" si="17"/>
        <v>-</v>
      </c>
      <c r="K161" s="3" t="str">
        <f t="shared" si="17"/>
        <v>-</v>
      </c>
      <c r="L161" s="3">
        <f t="shared" si="17"/>
        <v>13.2</v>
      </c>
    </row>
    <row r="162" spans="1:12" ht="12" customHeight="1" x14ac:dyDescent="0.2">
      <c r="A162" s="1" t="s">
        <v>267</v>
      </c>
      <c r="B162" s="3" t="str">
        <f t="shared" si="17"/>
        <v>-</v>
      </c>
      <c r="C162" s="3">
        <f t="shared" si="17"/>
        <v>12.8</v>
      </c>
      <c r="D162" s="3">
        <f t="shared" si="17"/>
        <v>11.3</v>
      </c>
      <c r="E162" s="3">
        <f t="shared" si="17"/>
        <v>12.9</v>
      </c>
      <c r="F162" s="3">
        <f t="shared" si="17"/>
        <v>13.3</v>
      </c>
      <c r="G162" s="3">
        <f t="shared" si="17"/>
        <v>13.4</v>
      </c>
      <c r="H162" s="3">
        <f t="shared" si="17"/>
        <v>12.6</v>
      </c>
      <c r="I162" s="3">
        <f t="shared" si="17"/>
        <v>12.3</v>
      </c>
      <c r="J162" s="3">
        <f t="shared" si="17"/>
        <v>12</v>
      </c>
      <c r="K162" s="3" t="str">
        <f t="shared" si="17"/>
        <v>-</v>
      </c>
      <c r="L162" s="3">
        <f t="shared" si="17"/>
        <v>12.9</v>
      </c>
    </row>
    <row r="163" spans="1:12" s="38" customFormat="1" ht="12" customHeight="1" x14ac:dyDescent="0.2">
      <c r="A163" s="183"/>
      <c r="B163" s="184"/>
      <c r="C163" s="184"/>
      <c r="D163" s="184"/>
      <c r="E163" s="184"/>
      <c r="F163" s="184"/>
      <c r="G163" s="184"/>
      <c r="H163" s="184"/>
      <c r="I163" s="184"/>
      <c r="J163" s="184"/>
      <c r="K163" s="184"/>
      <c r="L163" s="184"/>
    </row>
    <row r="164" spans="1:12" ht="12" customHeight="1" x14ac:dyDescent="0.2">
      <c r="B164" s="325" t="str">
        <f>$B$60</f>
        <v>COHO</v>
      </c>
      <c r="C164" s="325"/>
      <c r="D164" s="325"/>
      <c r="E164" s="325"/>
      <c r="F164" s="325"/>
      <c r="G164" s="325"/>
      <c r="H164" s="325"/>
      <c r="I164" s="325"/>
      <c r="J164" s="325"/>
      <c r="K164" s="325"/>
      <c r="L164" s="325"/>
    </row>
    <row r="165" spans="1:12" ht="12" customHeight="1" x14ac:dyDescent="0.2">
      <c r="A165" s="1" t="s">
        <v>27</v>
      </c>
      <c r="B165" s="3" t="s">
        <v>13</v>
      </c>
      <c r="C165" s="3" t="s">
        <v>13</v>
      </c>
      <c r="D165" s="3" t="s">
        <v>13</v>
      </c>
      <c r="E165" s="3">
        <f t="shared" ref="E165:L165" si="18">AVERAGE(E61:E65)</f>
        <v>5.1190622953522569</v>
      </c>
      <c r="F165" s="3">
        <f t="shared" si="18"/>
        <v>6.1158542575532495</v>
      </c>
      <c r="G165" s="3">
        <f t="shared" si="18"/>
        <v>7.0001096007274981</v>
      </c>
      <c r="H165" s="3">
        <f t="shared" si="18"/>
        <v>6.972034168883555</v>
      </c>
      <c r="I165" s="3">
        <f t="shared" si="18"/>
        <v>7.9071199862923747</v>
      </c>
      <c r="J165" s="3" t="s">
        <v>13</v>
      </c>
      <c r="K165" s="3" t="s">
        <v>13</v>
      </c>
      <c r="L165" s="3">
        <f t="shared" si="18"/>
        <v>6.1776170397185526</v>
      </c>
    </row>
    <row r="166" spans="1:12" ht="12" customHeight="1" x14ac:dyDescent="0.2">
      <c r="A166" s="1" t="s">
        <v>12</v>
      </c>
      <c r="B166" s="3" t="s">
        <v>13</v>
      </c>
      <c r="C166" s="3" t="s">
        <v>13</v>
      </c>
      <c r="D166" s="3" t="s">
        <v>13</v>
      </c>
      <c r="E166" s="3">
        <f t="shared" ref="E166:L166" si="19">AVERAGE(E66:E70)</f>
        <v>4.3666666666666663</v>
      </c>
      <c r="F166" s="3">
        <f t="shared" si="19"/>
        <v>5.46</v>
      </c>
      <c r="G166" s="3">
        <f t="shared" si="19"/>
        <v>6.1400000000000006</v>
      </c>
      <c r="H166" s="3">
        <f t="shared" si="19"/>
        <v>5.9</v>
      </c>
      <c r="I166" s="3">
        <f t="shared" si="19"/>
        <v>6.333333333333333</v>
      </c>
      <c r="J166" s="3" t="s">
        <v>13</v>
      </c>
      <c r="K166" s="3" t="s">
        <v>13</v>
      </c>
      <c r="L166" s="3">
        <f t="shared" si="19"/>
        <v>5.5</v>
      </c>
    </row>
    <row r="167" spans="1:12" ht="12" customHeight="1" x14ac:dyDescent="0.2">
      <c r="A167" s="1" t="s">
        <v>14</v>
      </c>
      <c r="B167" s="3" t="s">
        <v>13</v>
      </c>
      <c r="C167" s="3" t="s">
        <v>13</v>
      </c>
      <c r="D167" s="3" t="s">
        <v>13</v>
      </c>
      <c r="E167" s="3" t="s">
        <v>13</v>
      </c>
      <c r="F167" s="3">
        <f>AVERAGE(F71:F75)</f>
        <v>4.7750000000000004</v>
      </c>
      <c r="G167" s="3">
        <f>AVERAGE(G71:G75)</f>
        <v>5.2799999999999994</v>
      </c>
      <c r="H167" s="3">
        <f>AVERAGE(H71:H75)</f>
        <v>3.6</v>
      </c>
      <c r="I167" s="3" t="s">
        <v>13</v>
      </c>
      <c r="J167" s="3" t="s">
        <v>13</v>
      </c>
      <c r="K167" s="3" t="s">
        <v>13</v>
      </c>
      <c r="L167" s="3">
        <f>AVERAGE(L71:L75)</f>
        <v>4.9800000000000004</v>
      </c>
    </row>
    <row r="168" spans="1:12" ht="12" customHeight="1" x14ac:dyDescent="0.2">
      <c r="A168" s="1" t="s">
        <v>15</v>
      </c>
      <c r="B168" s="3" t="s">
        <v>13</v>
      </c>
      <c r="C168" s="3" t="s">
        <v>13</v>
      </c>
      <c r="D168" s="3" t="s">
        <v>13</v>
      </c>
      <c r="E168" s="3">
        <f t="shared" ref="E168:L168" si="20">AVERAGE(E76:E80)</f>
        <v>4.7750000000000004</v>
      </c>
      <c r="F168" s="3">
        <f t="shared" si="20"/>
        <v>4.839999999999999</v>
      </c>
      <c r="G168" s="3">
        <f t="shared" si="20"/>
        <v>5.08</v>
      </c>
      <c r="H168" s="3">
        <f t="shared" si="20"/>
        <v>5.3666666666666671</v>
      </c>
      <c r="I168" s="3">
        <f t="shared" si="20"/>
        <v>7.2</v>
      </c>
      <c r="J168" s="3" t="s">
        <v>13</v>
      </c>
      <c r="K168" s="3" t="s">
        <v>13</v>
      </c>
      <c r="L168" s="3">
        <f t="shared" si="20"/>
        <v>4.9399999999999995</v>
      </c>
    </row>
    <row r="169" spans="1:12" ht="12" customHeight="1" x14ac:dyDescent="0.2">
      <c r="A169" s="1" t="s">
        <v>169</v>
      </c>
      <c r="B169" s="3" t="s">
        <v>13</v>
      </c>
      <c r="C169" s="3" t="s">
        <v>13</v>
      </c>
      <c r="D169" s="3" t="s">
        <v>13</v>
      </c>
      <c r="E169" s="3">
        <f>AVERAGE(E81:E85)</f>
        <v>4.2</v>
      </c>
      <c r="F169" s="3">
        <f>AVERAGE(F81:F85)</f>
        <v>4.0333333333333341</v>
      </c>
      <c r="G169" s="3">
        <f>AVERAGE(G81:G85)</f>
        <v>4.833333333333333</v>
      </c>
      <c r="H169" s="3">
        <f>AVERAGE(H81:H85)</f>
        <v>5.4</v>
      </c>
      <c r="I169" s="3" t="s">
        <v>13</v>
      </c>
      <c r="J169" s="3" t="s">
        <v>13</v>
      </c>
      <c r="K169" s="3" t="s">
        <v>13</v>
      </c>
      <c r="L169" s="3">
        <f>AVERAGE(L81:L85)</f>
        <v>4.7333333333333334</v>
      </c>
    </row>
    <row r="170" spans="1:12" ht="12" customHeight="1" x14ac:dyDescent="0.2">
      <c r="A170" s="1" t="s">
        <v>185</v>
      </c>
      <c r="B170" s="3" t="s">
        <v>13</v>
      </c>
      <c r="C170" s="3" t="s">
        <v>13</v>
      </c>
      <c r="D170" s="3" t="s">
        <v>13</v>
      </c>
      <c r="E170" s="3" t="s">
        <v>13</v>
      </c>
      <c r="F170" s="3" t="s">
        <v>13</v>
      </c>
      <c r="G170" s="3">
        <f>AVERAGE(G86:G90)</f>
        <v>5.9</v>
      </c>
      <c r="H170" s="3">
        <f>AVERAGE(H86:H90)</f>
        <v>6.6</v>
      </c>
      <c r="I170" s="3" t="s">
        <v>13</v>
      </c>
      <c r="J170" s="3" t="s">
        <v>13</v>
      </c>
      <c r="K170" s="3" t="s">
        <v>13</v>
      </c>
      <c r="L170" s="3">
        <f>AVERAGE(L86:L90)</f>
        <v>5.9</v>
      </c>
    </row>
    <row r="171" spans="1:12" ht="12" customHeight="1" x14ac:dyDescent="0.2">
      <c r="A171" s="1" t="s">
        <v>209</v>
      </c>
      <c r="B171" s="3" t="s">
        <v>13</v>
      </c>
      <c r="C171" s="3" t="str">
        <f t="shared" ref="C171:L171" si="21">C91</f>
        <v>-</v>
      </c>
      <c r="D171" s="3" t="str">
        <f t="shared" si="21"/>
        <v>-</v>
      </c>
      <c r="E171" s="3" t="str">
        <f t="shared" si="21"/>
        <v>-</v>
      </c>
      <c r="F171" s="3">
        <f>AVERAGE(F91:F95)</f>
        <v>5.3</v>
      </c>
      <c r="G171" s="3">
        <f>AVERAGE(G91:G95)</f>
        <v>6.88</v>
      </c>
      <c r="H171" s="3">
        <f>AVERAGE(H91:H95)</f>
        <v>7.2250000000000005</v>
      </c>
      <c r="I171" s="3" t="s">
        <v>13</v>
      </c>
      <c r="J171" s="3" t="str">
        <f t="shared" si="21"/>
        <v>-</v>
      </c>
      <c r="K171" s="3" t="str">
        <f t="shared" si="21"/>
        <v>-</v>
      </c>
      <c r="L171" s="3">
        <f t="shared" si="21"/>
        <v>5.6</v>
      </c>
    </row>
    <row r="172" spans="1:12" ht="12" customHeight="1" x14ac:dyDescent="0.2">
      <c r="A172" s="1" t="s">
        <v>243</v>
      </c>
      <c r="B172" s="3" t="str">
        <f>IF(SUM(B96:B100)&gt;0,AVERAGE(B96:B100),"-")</f>
        <v>-</v>
      </c>
      <c r="C172" s="3" t="str">
        <f t="shared" ref="C172:L172" si="22">IF(SUM(C96:C100)&gt;0,AVERAGE(C96:C100),"-")</f>
        <v>-</v>
      </c>
      <c r="D172" s="3" t="str">
        <f t="shared" si="22"/>
        <v>-</v>
      </c>
      <c r="E172" s="3" t="str">
        <f t="shared" si="22"/>
        <v>-</v>
      </c>
      <c r="F172" s="3">
        <f t="shared" si="22"/>
        <v>5.62</v>
      </c>
      <c r="G172" s="3">
        <f t="shared" si="22"/>
        <v>7.4</v>
      </c>
      <c r="H172" s="3">
        <f t="shared" si="22"/>
        <v>8.9</v>
      </c>
      <c r="I172" s="3" t="str">
        <f t="shared" si="22"/>
        <v>-</v>
      </c>
      <c r="J172" s="3" t="str">
        <f t="shared" si="22"/>
        <v>-</v>
      </c>
      <c r="K172" s="3" t="str">
        <f t="shared" si="22"/>
        <v>-</v>
      </c>
      <c r="L172" s="3">
        <f t="shared" si="22"/>
        <v>7.24</v>
      </c>
    </row>
    <row r="173" spans="1:12" ht="12" customHeight="1" x14ac:dyDescent="0.2">
      <c r="A173" s="1" t="s">
        <v>279</v>
      </c>
      <c r="B173" s="3" t="str">
        <f>IF(SUM(B101:B105)&gt;0,AVERAGE(B97:B101),"-")</f>
        <v>-</v>
      </c>
      <c r="C173" s="3" t="str">
        <f t="shared" ref="C173:L173" si="23">IF(SUM(C101:C105)&gt;0,AVERAGE(C97:C101),"-")</f>
        <v>-</v>
      </c>
      <c r="D173" s="3" t="str">
        <f t="shared" si="23"/>
        <v>-</v>
      </c>
      <c r="E173" s="3" t="str">
        <f t="shared" si="23"/>
        <v>-</v>
      </c>
      <c r="F173" s="3">
        <f t="shared" si="23"/>
        <v>5.1599999999999993</v>
      </c>
      <c r="G173" s="3">
        <f t="shared" si="23"/>
        <v>6.7800000000000011</v>
      </c>
      <c r="H173" s="3">
        <f t="shared" si="23"/>
        <v>8.379999999999999</v>
      </c>
      <c r="I173" s="3" t="str">
        <f t="shared" si="23"/>
        <v>-</v>
      </c>
      <c r="J173" s="3" t="str">
        <f t="shared" si="23"/>
        <v>-</v>
      </c>
      <c r="K173" s="3" t="str">
        <f t="shared" si="23"/>
        <v>-</v>
      </c>
      <c r="L173" s="3">
        <f t="shared" si="23"/>
        <v>6.5200000000000005</v>
      </c>
    </row>
    <row r="174" spans="1:12" ht="12" customHeight="1" x14ac:dyDescent="0.2">
      <c r="A174" s="1">
        <v>2016</v>
      </c>
      <c r="B174" s="3" t="str">
        <f t="shared" ref="B174:L174" si="24">B106</f>
        <v>-</v>
      </c>
      <c r="C174" s="3" t="str">
        <f t="shared" si="24"/>
        <v>-</v>
      </c>
      <c r="D174" s="3" t="str">
        <f t="shared" si="24"/>
        <v>-</v>
      </c>
      <c r="E174" s="3" t="str">
        <f t="shared" si="24"/>
        <v>-</v>
      </c>
      <c r="F174" s="3" t="str">
        <f t="shared" si="24"/>
        <v>-</v>
      </c>
      <c r="G174" s="3" t="str">
        <f t="shared" si="24"/>
        <v>-</v>
      </c>
      <c r="H174" s="3" t="str">
        <f t="shared" si="24"/>
        <v>-</v>
      </c>
      <c r="I174" s="3" t="str">
        <f t="shared" si="24"/>
        <v>-</v>
      </c>
      <c r="J174" s="3" t="str">
        <f t="shared" si="24"/>
        <v>-</v>
      </c>
      <c r="K174" s="3" t="str">
        <f t="shared" si="24"/>
        <v>-</v>
      </c>
      <c r="L174" s="3" t="str">
        <f t="shared" si="24"/>
        <v>-</v>
      </c>
    </row>
    <row r="175" spans="1:12" ht="12" customHeight="1" x14ac:dyDescent="0.2">
      <c r="A175" s="1">
        <v>2017</v>
      </c>
      <c r="B175" s="3" t="str">
        <f t="shared" ref="B175:L175" si="25">B107</f>
        <v>-</v>
      </c>
      <c r="C175" s="3" t="str">
        <f t="shared" si="25"/>
        <v>-</v>
      </c>
      <c r="D175" s="3" t="str">
        <f t="shared" si="25"/>
        <v>-</v>
      </c>
      <c r="E175" s="3" t="str">
        <f t="shared" si="25"/>
        <v>-</v>
      </c>
      <c r="F175" s="3">
        <f t="shared" si="25"/>
        <v>5.44</v>
      </c>
      <c r="G175" s="3">
        <f t="shared" si="25"/>
        <v>5.82</v>
      </c>
      <c r="H175" s="3">
        <f t="shared" si="25"/>
        <v>6.26</v>
      </c>
      <c r="I175" s="3" t="str">
        <f t="shared" si="25"/>
        <v>-</v>
      </c>
      <c r="J175" s="3" t="str">
        <f t="shared" si="25"/>
        <v>-</v>
      </c>
      <c r="K175" s="3" t="str">
        <f t="shared" si="25"/>
        <v>-</v>
      </c>
      <c r="L175" s="3">
        <f t="shared" si="25"/>
        <v>5.96</v>
      </c>
    </row>
    <row r="176" spans="1:12" ht="12" customHeight="1" x14ac:dyDescent="0.2">
      <c r="A176" s="1">
        <v>2018</v>
      </c>
      <c r="B176" s="3" t="str">
        <f t="shared" ref="B176:L176" si="26">B108</f>
        <v>-</v>
      </c>
      <c r="C176" s="3" t="str">
        <f t="shared" si="26"/>
        <v>-</v>
      </c>
      <c r="D176" s="3" t="str">
        <f t="shared" si="26"/>
        <v>-</v>
      </c>
      <c r="E176" s="3" t="str">
        <f t="shared" si="26"/>
        <v>-</v>
      </c>
      <c r="F176" s="3">
        <f t="shared" si="26"/>
        <v>5.67</v>
      </c>
      <c r="G176" s="3">
        <f t="shared" si="26"/>
        <v>6.78</v>
      </c>
      <c r="H176" s="3">
        <f t="shared" si="26"/>
        <v>6.88</v>
      </c>
      <c r="I176" s="3" t="str">
        <f t="shared" si="26"/>
        <v>-</v>
      </c>
      <c r="J176" s="3" t="str">
        <f t="shared" si="26"/>
        <v>-</v>
      </c>
      <c r="K176" s="3" t="str">
        <f t="shared" si="26"/>
        <v>-</v>
      </c>
      <c r="L176" s="3">
        <f t="shared" si="26"/>
        <v>6.58</v>
      </c>
    </row>
    <row r="177" spans="1:12" ht="12" customHeight="1" x14ac:dyDescent="0.2">
      <c r="A177" s="1">
        <v>2019</v>
      </c>
      <c r="B177" s="3" t="str">
        <f t="shared" ref="B177:L177" si="27">B109</f>
        <v>-</v>
      </c>
      <c r="C177" s="3" t="str">
        <f t="shared" si="27"/>
        <v>-</v>
      </c>
      <c r="D177" s="3" t="str">
        <f t="shared" si="27"/>
        <v>-</v>
      </c>
      <c r="E177" s="3" t="str">
        <f t="shared" si="27"/>
        <v>-</v>
      </c>
      <c r="F177" s="3">
        <f t="shared" si="27"/>
        <v>4.59</v>
      </c>
      <c r="G177" s="3">
        <f t="shared" si="27"/>
        <v>5.1100000000000003</v>
      </c>
      <c r="H177" s="3">
        <f t="shared" si="27"/>
        <v>5.14</v>
      </c>
      <c r="I177" s="3" t="str">
        <f t="shared" si="27"/>
        <v>-</v>
      </c>
      <c r="J177" s="3" t="str">
        <f t="shared" si="27"/>
        <v>-</v>
      </c>
      <c r="K177" s="3" t="str">
        <f t="shared" si="27"/>
        <v>-</v>
      </c>
      <c r="L177" s="3">
        <f t="shared" si="27"/>
        <v>4.72</v>
      </c>
    </row>
    <row r="178" spans="1:12" ht="12" customHeight="1" x14ac:dyDescent="0.2">
      <c r="A178" s="1">
        <v>2020</v>
      </c>
      <c r="B178" s="3" t="str">
        <f t="shared" ref="B178:L178" si="28">B110</f>
        <v>-</v>
      </c>
      <c r="C178" s="3" t="str">
        <f t="shared" si="28"/>
        <v>-</v>
      </c>
      <c r="D178" s="3" t="str">
        <f t="shared" si="28"/>
        <v>-</v>
      </c>
      <c r="E178" s="3" t="str">
        <f t="shared" si="28"/>
        <v>-</v>
      </c>
      <c r="F178" s="3">
        <f t="shared" si="28"/>
        <v>4.91</v>
      </c>
      <c r="G178" s="3">
        <f t="shared" si="28"/>
        <v>6.39</v>
      </c>
      <c r="H178" s="3">
        <f t="shared" si="28"/>
        <v>7.33</v>
      </c>
      <c r="I178" s="3" t="str">
        <f t="shared" si="28"/>
        <v>-</v>
      </c>
      <c r="J178" s="3" t="str">
        <f t="shared" si="28"/>
        <v>-</v>
      </c>
      <c r="K178" s="3" t="str">
        <f t="shared" si="28"/>
        <v>-</v>
      </c>
      <c r="L178" s="3">
        <f t="shared" si="28"/>
        <v>5.78</v>
      </c>
    </row>
    <row r="179" spans="1:12" ht="12" customHeight="1" x14ac:dyDescent="0.2">
      <c r="A179" s="1">
        <v>2021</v>
      </c>
      <c r="B179" s="3" t="str">
        <f t="shared" ref="B179:L179" si="29">B111</f>
        <v>-</v>
      </c>
      <c r="C179" s="3" t="str">
        <f t="shared" si="29"/>
        <v>-</v>
      </c>
      <c r="D179" s="3" t="str">
        <f t="shared" si="29"/>
        <v>-</v>
      </c>
      <c r="E179" s="3" t="str">
        <f t="shared" si="29"/>
        <v>-</v>
      </c>
      <c r="F179" s="3">
        <f t="shared" si="29"/>
        <v>5.63</v>
      </c>
      <c r="G179" s="3">
        <f t="shared" si="29"/>
        <v>5.91</v>
      </c>
      <c r="H179" s="3">
        <f t="shared" si="29"/>
        <v>5.66</v>
      </c>
      <c r="I179" s="3" t="str">
        <f t="shared" si="29"/>
        <v>-</v>
      </c>
      <c r="J179" s="3" t="str">
        <f t="shared" si="29"/>
        <v>-</v>
      </c>
      <c r="K179" s="3" t="str">
        <f t="shared" si="29"/>
        <v>-</v>
      </c>
      <c r="L179" s="3">
        <f t="shared" si="29"/>
        <v>5.78</v>
      </c>
    </row>
    <row r="180" spans="1:12" ht="12" customHeight="1" x14ac:dyDescent="0.2">
      <c r="A180" s="1">
        <v>2022</v>
      </c>
      <c r="B180" s="3" t="str">
        <f t="shared" ref="B180:L180" si="30">B112</f>
        <v>-</v>
      </c>
      <c r="C180" s="3" t="str">
        <f t="shared" si="30"/>
        <v>-</v>
      </c>
      <c r="D180" s="3" t="str">
        <f t="shared" si="30"/>
        <v>-</v>
      </c>
      <c r="E180" s="3" t="str">
        <f t="shared" si="30"/>
        <v>-</v>
      </c>
      <c r="F180" s="3">
        <f t="shared" si="30"/>
        <v>4.4400000000000004</v>
      </c>
      <c r="G180" s="3">
        <f t="shared" si="30"/>
        <v>5.72</v>
      </c>
      <c r="H180" s="3">
        <f t="shared" si="30"/>
        <v>5.54</v>
      </c>
      <c r="I180" s="3" t="str">
        <f t="shared" si="30"/>
        <v>-</v>
      </c>
      <c r="J180" s="3" t="str">
        <f t="shared" si="30"/>
        <v>-</v>
      </c>
      <c r="K180" s="3" t="str">
        <f t="shared" si="30"/>
        <v>-</v>
      </c>
      <c r="L180" s="3">
        <f t="shared" si="30"/>
        <v>4.78</v>
      </c>
    </row>
    <row r="181" spans="1:12" ht="12" customHeight="1" x14ac:dyDescent="0.2">
      <c r="A181" s="1">
        <v>2023</v>
      </c>
      <c r="B181" s="3" t="str">
        <f t="shared" ref="B181:L181" si="31">B113</f>
        <v>-</v>
      </c>
      <c r="C181" s="3" t="str">
        <f t="shared" si="31"/>
        <v>-</v>
      </c>
      <c r="D181" s="3" t="str">
        <f t="shared" si="31"/>
        <v>-</v>
      </c>
      <c r="E181" s="3" t="str">
        <f t="shared" si="31"/>
        <v>-</v>
      </c>
      <c r="F181" s="3">
        <f t="shared" si="31"/>
        <v>3.87</v>
      </c>
      <c r="G181" s="3">
        <f t="shared" si="31"/>
        <v>5.62</v>
      </c>
      <c r="H181" s="3">
        <f t="shared" si="31"/>
        <v>6.98</v>
      </c>
      <c r="I181" s="3" t="str">
        <f t="shared" si="31"/>
        <v>-</v>
      </c>
      <c r="J181" s="3" t="str">
        <f t="shared" si="31"/>
        <v>-</v>
      </c>
      <c r="K181" s="3" t="str">
        <f t="shared" si="31"/>
        <v>-</v>
      </c>
      <c r="L181" s="3">
        <f t="shared" si="31"/>
        <v>6.5</v>
      </c>
    </row>
    <row r="182" spans="1:12" ht="12" customHeight="1" x14ac:dyDescent="0.2">
      <c r="A182" s="1">
        <v>2024</v>
      </c>
      <c r="B182" s="3" t="str">
        <f t="shared" ref="B182:L183" si="32">B114</f>
        <v>-</v>
      </c>
      <c r="C182" s="3" t="str">
        <f t="shared" si="32"/>
        <v>-</v>
      </c>
      <c r="D182" s="3" t="str">
        <f t="shared" si="32"/>
        <v>-</v>
      </c>
      <c r="E182" s="3" t="str">
        <f t="shared" si="32"/>
        <v>-</v>
      </c>
      <c r="F182" s="3">
        <f t="shared" si="32"/>
        <v>4.24</v>
      </c>
      <c r="G182" s="3">
        <f t="shared" si="32"/>
        <v>5.39</v>
      </c>
      <c r="H182" s="3">
        <f t="shared" si="32"/>
        <v>5.75</v>
      </c>
      <c r="I182" s="3" t="str">
        <f t="shared" si="32"/>
        <v>-</v>
      </c>
      <c r="J182" s="3" t="str">
        <f t="shared" si="32"/>
        <v>-</v>
      </c>
      <c r="K182" s="3" t="str">
        <f t="shared" si="32"/>
        <v>-</v>
      </c>
      <c r="L182" s="3">
        <f t="shared" si="32"/>
        <v>6.5</v>
      </c>
    </row>
    <row r="183" spans="1:12" ht="12" customHeight="1" x14ac:dyDescent="0.2">
      <c r="A183" s="1" t="s">
        <v>267</v>
      </c>
      <c r="B183" s="3" t="str">
        <f t="shared" si="32"/>
        <v>-</v>
      </c>
      <c r="C183" s="3" t="str">
        <f t="shared" si="32"/>
        <v>-</v>
      </c>
      <c r="D183" s="3" t="str">
        <f t="shared" si="32"/>
        <v>-</v>
      </c>
      <c r="E183" s="3" t="str">
        <f t="shared" si="32"/>
        <v>-</v>
      </c>
      <c r="F183" s="3">
        <f t="shared" si="32"/>
        <v>4.8</v>
      </c>
      <c r="G183" s="3">
        <f t="shared" si="32"/>
        <v>6.4</v>
      </c>
      <c r="H183" s="3">
        <f t="shared" si="32"/>
        <v>6.7</v>
      </c>
      <c r="I183" s="3" t="str">
        <f t="shared" si="32"/>
        <v>-</v>
      </c>
      <c r="J183" s="3" t="str">
        <f t="shared" si="32"/>
        <v>-</v>
      </c>
      <c r="K183" s="3" t="str">
        <f t="shared" si="32"/>
        <v>-</v>
      </c>
      <c r="L183" s="3">
        <f t="shared" si="32"/>
        <v>6.2</v>
      </c>
    </row>
    <row r="184" spans="1:12" ht="12" customHeight="1" x14ac:dyDescent="0.2">
      <c r="A184" s="317" t="str">
        <f>A116</f>
        <v>a/  Preliminary.</v>
      </c>
      <c r="B184" s="317"/>
      <c r="C184" s="317"/>
      <c r="D184" s="317"/>
      <c r="E184" s="317"/>
      <c r="F184" s="317"/>
      <c r="G184" s="317"/>
      <c r="H184" s="317"/>
      <c r="I184" s="317"/>
      <c r="J184" s="317"/>
      <c r="K184" s="317"/>
      <c r="L184" s="317"/>
    </row>
    <row r="185" spans="1:12" ht="12" customHeight="1" x14ac:dyDescent="0.2"/>
    <row r="186" spans="1:12" ht="12" customHeight="1" x14ac:dyDescent="0.2"/>
    <row r="187" spans="1:12" ht="11.25" customHeight="1" x14ac:dyDescent="0.2"/>
    <row r="188" spans="1:12" ht="12" customHeight="1" x14ac:dyDescent="0.2"/>
    <row r="189" spans="1:12" ht="12" customHeight="1" x14ac:dyDescent="0.2">
      <c r="A189" s="2"/>
      <c r="B189" s="2"/>
      <c r="C189" s="2"/>
      <c r="D189" s="2"/>
      <c r="E189" s="2"/>
      <c r="F189" s="2"/>
      <c r="G189" s="2"/>
      <c r="H189" s="2"/>
      <c r="I189" s="2"/>
      <c r="J189" s="2"/>
      <c r="K189" s="2"/>
      <c r="L189" s="2"/>
    </row>
    <row r="190" spans="1:12" ht="12" customHeight="1" x14ac:dyDescent="0.2">
      <c r="A190" s="2"/>
      <c r="B190" s="2"/>
      <c r="C190" s="2"/>
      <c r="D190" s="2"/>
      <c r="E190" s="2"/>
      <c r="F190" s="2"/>
      <c r="G190" s="2"/>
      <c r="H190" s="2"/>
      <c r="I190" s="2"/>
      <c r="J190" s="2"/>
      <c r="K190" s="2"/>
      <c r="L190" s="2"/>
    </row>
    <row r="191" spans="1:12" ht="12" customHeight="1" x14ac:dyDescent="0.2">
      <c r="A191" s="2"/>
      <c r="B191" s="2"/>
      <c r="C191" s="2"/>
      <c r="D191" s="2"/>
      <c r="E191" s="2"/>
      <c r="F191" s="2"/>
      <c r="G191" s="2"/>
      <c r="H191" s="2"/>
      <c r="I191" s="2"/>
      <c r="J191" s="2"/>
      <c r="K191" s="2"/>
      <c r="L191" s="2"/>
    </row>
    <row r="192" spans="1:12" ht="12" customHeight="1" x14ac:dyDescent="0.2">
      <c r="A192" s="2"/>
      <c r="B192" s="2"/>
      <c r="C192" s="2"/>
      <c r="D192" s="2"/>
      <c r="E192" s="2"/>
      <c r="F192" s="2"/>
      <c r="G192" s="2"/>
      <c r="H192" s="2"/>
      <c r="I192" s="2"/>
      <c r="J192" s="2"/>
      <c r="K192" s="2"/>
      <c r="L192" s="2"/>
    </row>
    <row r="193" s="2" customFormat="1" ht="12" customHeight="1" x14ac:dyDescent="0.2"/>
    <row r="194" s="2" customFormat="1" ht="12" customHeight="1" x14ac:dyDescent="0.2"/>
    <row r="195" s="2" customFormat="1" ht="12" customHeight="1" x14ac:dyDescent="0.2"/>
    <row r="196" s="2" customFormat="1" ht="12" customHeight="1" x14ac:dyDescent="0.2"/>
    <row r="197" s="2" customFormat="1" ht="12" customHeight="1" x14ac:dyDescent="0.2"/>
    <row r="198" s="2" customFormat="1" ht="12" customHeight="1" x14ac:dyDescent="0.2"/>
    <row r="199" s="2" customFormat="1" ht="12" customHeight="1" x14ac:dyDescent="0.2"/>
    <row r="200" s="2" customFormat="1" ht="12" customHeight="1" x14ac:dyDescent="0.2"/>
    <row r="201" s="2" customFormat="1" ht="12" customHeight="1" x14ac:dyDescent="0.2"/>
    <row r="202" s="2" customFormat="1" ht="12" customHeight="1" x14ac:dyDescent="0.2"/>
    <row r="203" s="2" customFormat="1" ht="12" customHeight="1" x14ac:dyDescent="0.2"/>
    <row r="204" s="2" customFormat="1" ht="12" customHeight="1" x14ac:dyDescent="0.2"/>
    <row r="205" s="2" customFormat="1" ht="12" customHeight="1" x14ac:dyDescent="0.2"/>
    <row r="206" s="2" customFormat="1" ht="12" customHeight="1" x14ac:dyDescent="0.2"/>
    <row r="207" s="2" customFormat="1" ht="12" customHeight="1" x14ac:dyDescent="0.2"/>
    <row r="208" s="2" customFormat="1" ht="12" customHeight="1" x14ac:dyDescent="0.2"/>
    <row r="209" s="2" customFormat="1" ht="12" customHeight="1" x14ac:dyDescent="0.2"/>
    <row r="210" s="2" customFormat="1" ht="12" customHeight="1" x14ac:dyDescent="0.2"/>
    <row r="211" s="2" customFormat="1" ht="12" customHeight="1" x14ac:dyDescent="0.2"/>
    <row r="212" s="2" customFormat="1" ht="12" customHeight="1" x14ac:dyDescent="0.2"/>
    <row r="213" s="2" customFormat="1" ht="12" customHeight="1" x14ac:dyDescent="0.2"/>
    <row r="214" s="2" customFormat="1" ht="12" customHeight="1" x14ac:dyDescent="0.2"/>
    <row r="215" s="2" customFormat="1" ht="12" customHeight="1" x14ac:dyDescent="0.2"/>
    <row r="216" s="2" customFormat="1" ht="12" customHeight="1" x14ac:dyDescent="0.2"/>
    <row r="217" s="2" customFormat="1" ht="12" customHeight="1" x14ac:dyDescent="0.2"/>
    <row r="218" s="2" customFormat="1" ht="12" customHeight="1" x14ac:dyDescent="0.2"/>
    <row r="219" s="2" customFormat="1" ht="12" customHeight="1" x14ac:dyDescent="0.2"/>
    <row r="220" s="2" customFormat="1" ht="12" customHeight="1" x14ac:dyDescent="0.2"/>
    <row r="221" s="2" customFormat="1" ht="12" customHeight="1" x14ac:dyDescent="0.2"/>
    <row r="222" s="2" customFormat="1" ht="12" customHeight="1" x14ac:dyDescent="0.2"/>
    <row r="223" s="2" customFormat="1" ht="12" customHeight="1" x14ac:dyDescent="0.2"/>
    <row r="224" s="2" customFormat="1" ht="12" customHeight="1" x14ac:dyDescent="0.2"/>
    <row r="225" s="2" customFormat="1" ht="12" customHeight="1" x14ac:dyDescent="0.2"/>
    <row r="226" s="2" customFormat="1" ht="12" customHeight="1" x14ac:dyDescent="0.2"/>
    <row r="227" s="2" customFormat="1" ht="12" customHeight="1" x14ac:dyDescent="0.2"/>
    <row r="228" s="2" customFormat="1" ht="12" customHeight="1" x14ac:dyDescent="0.2"/>
    <row r="229" s="2" customFormat="1" ht="12" customHeight="1" x14ac:dyDescent="0.2"/>
    <row r="230" s="2" customFormat="1" ht="12" customHeight="1" x14ac:dyDescent="0.2"/>
    <row r="231" s="2" customFormat="1" ht="12" customHeight="1" x14ac:dyDescent="0.2"/>
    <row r="232" s="2" customFormat="1" ht="12" customHeight="1" x14ac:dyDescent="0.2"/>
    <row r="233" s="2" customFormat="1" ht="12" customHeight="1" x14ac:dyDescent="0.2"/>
    <row r="234" s="2" customFormat="1" ht="12" customHeight="1" x14ac:dyDescent="0.2"/>
    <row r="235" s="2" customFormat="1" ht="12" customHeight="1" x14ac:dyDescent="0.2"/>
    <row r="236" s="2" customFormat="1" ht="12" customHeight="1" x14ac:dyDescent="0.2"/>
    <row r="237" s="2" customFormat="1" ht="12" customHeight="1" x14ac:dyDescent="0.2"/>
    <row r="238" s="2" customFormat="1" ht="12" customHeight="1" x14ac:dyDescent="0.2"/>
    <row r="239" s="2" customFormat="1" ht="12" customHeight="1" x14ac:dyDescent="0.2"/>
    <row r="240" s="2" customFormat="1" ht="12" customHeight="1" x14ac:dyDescent="0.2"/>
    <row r="241" s="2" customFormat="1" ht="12" customHeight="1" x14ac:dyDescent="0.2"/>
    <row r="242" s="2" customFormat="1" ht="12" customHeight="1" x14ac:dyDescent="0.2"/>
    <row r="243" s="2" customFormat="1" ht="12" customHeight="1" x14ac:dyDescent="0.2"/>
    <row r="244" s="2" customFormat="1" ht="12" customHeight="1" x14ac:dyDescent="0.2"/>
    <row r="245" s="2" customFormat="1" ht="12" customHeight="1" x14ac:dyDescent="0.2"/>
    <row r="246" s="2" customFormat="1" ht="12" customHeight="1" x14ac:dyDescent="0.2"/>
    <row r="247" s="2" customFormat="1" ht="12" customHeight="1" x14ac:dyDescent="0.2"/>
    <row r="248" s="2" customFormat="1" ht="12" customHeight="1" x14ac:dyDescent="0.2"/>
    <row r="249" s="2" customFormat="1" ht="12" customHeight="1" x14ac:dyDescent="0.2"/>
    <row r="250" s="2" customFormat="1" ht="12" customHeight="1" x14ac:dyDescent="0.2"/>
    <row r="251" s="2" customFormat="1" ht="12" customHeight="1" x14ac:dyDescent="0.2"/>
    <row r="252" s="2" customFormat="1" ht="12" customHeight="1" x14ac:dyDescent="0.2"/>
    <row r="253" s="2" customFormat="1" ht="12" customHeight="1" x14ac:dyDescent="0.2"/>
    <row r="254" s="2" customFormat="1" ht="12" customHeight="1" x14ac:dyDescent="0.2"/>
    <row r="255" s="2" customFormat="1" ht="12" customHeight="1" x14ac:dyDescent="0.2"/>
    <row r="256" s="2" customFormat="1" ht="12" customHeight="1" x14ac:dyDescent="0.2"/>
    <row r="257" s="2" customFormat="1" ht="12" customHeight="1" x14ac:dyDescent="0.2"/>
    <row r="258" s="2" customFormat="1" ht="12" customHeight="1" x14ac:dyDescent="0.2"/>
    <row r="259" s="2" customFormat="1" ht="12" customHeight="1" x14ac:dyDescent="0.2"/>
    <row r="260" s="2" customFormat="1" ht="12" customHeight="1" x14ac:dyDescent="0.2"/>
    <row r="261" s="2" customFormat="1" ht="12" customHeight="1" x14ac:dyDescent="0.2"/>
    <row r="262" s="2" customFormat="1" ht="12" customHeight="1" x14ac:dyDescent="0.2"/>
    <row r="263" s="2" customFormat="1" ht="12" customHeight="1" x14ac:dyDescent="0.2"/>
    <row r="264" s="2" customFormat="1" ht="12" customHeight="1" x14ac:dyDescent="0.2"/>
    <row r="265" s="2" customFormat="1" ht="12" customHeight="1" x14ac:dyDescent="0.2"/>
    <row r="266" s="2" customFormat="1" ht="12" customHeight="1" x14ac:dyDescent="0.2"/>
    <row r="267" s="2" customFormat="1" ht="12" customHeight="1" x14ac:dyDescent="0.2"/>
    <row r="268" s="2" customFormat="1" ht="12" customHeight="1" x14ac:dyDescent="0.2"/>
    <row r="269" s="2" customFormat="1" ht="12" customHeight="1" x14ac:dyDescent="0.2"/>
    <row r="270" s="2" customFormat="1" ht="12" customHeight="1" x14ac:dyDescent="0.2"/>
    <row r="271" s="2" customFormat="1" ht="12" customHeight="1" x14ac:dyDescent="0.2"/>
    <row r="272" s="2" customFormat="1" ht="12" customHeight="1" x14ac:dyDescent="0.2"/>
    <row r="273" s="2" customFormat="1" ht="12" customHeight="1" x14ac:dyDescent="0.2"/>
    <row r="274" s="2" customFormat="1" ht="12" customHeight="1" x14ac:dyDescent="0.2"/>
    <row r="275" s="2" customFormat="1" ht="12" customHeight="1" x14ac:dyDescent="0.2"/>
    <row r="276" s="2" customFormat="1" ht="12" customHeight="1" x14ac:dyDescent="0.2"/>
    <row r="277" s="2" customFormat="1" ht="12" customHeight="1" x14ac:dyDescent="0.2"/>
    <row r="278" s="2" customFormat="1" ht="12" customHeight="1" x14ac:dyDescent="0.2"/>
    <row r="279" s="2" customFormat="1" ht="12" customHeight="1" x14ac:dyDescent="0.2"/>
    <row r="280" s="2" customFormat="1" ht="12" customHeight="1" x14ac:dyDescent="0.2"/>
    <row r="281" s="2" customFormat="1" ht="12" customHeight="1" x14ac:dyDescent="0.2"/>
    <row r="282" s="2" customFormat="1" ht="12" customHeight="1" x14ac:dyDescent="0.2"/>
    <row r="283" s="2" customFormat="1" ht="12" customHeight="1" x14ac:dyDescent="0.2"/>
    <row r="284" s="2" customFormat="1" ht="12" customHeight="1" x14ac:dyDescent="0.2"/>
    <row r="285" s="2" customFormat="1" ht="12" customHeight="1" x14ac:dyDescent="0.2"/>
    <row r="286" s="2" customFormat="1" ht="12" customHeight="1" x14ac:dyDescent="0.2"/>
    <row r="287" s="2" customFormat="1" ht="12" customHeight="1" x14ac:dyDescent="0.2"/>
    <row r="288" s="2" customFormat="1" ht="12" customHeight="1" x14ac:dyDescent="0.2"/>
    <row r="289" s="2" customFormat="1" ht="12" customHeight="1" x14ac:dyDescent="0.2"/>
    <row r="290" s="2" customFormat="1" ht="12" customHeight="1" x14ac:dyDescent="0.2"/>
    <row r="291" s="2" customFormat="1" ht="12" customHeight="1" x14ac:dyDescent="0.2"/>
    <row r="292" s="2" customFormat="1" ht="12" customHeight="1" x14ac:dyDescent="0.2"/>
    <row r="293" s="2" customFormat="1" ht="12" customHeight="1" x14ac:dyDescent="0.2"/>
    <row r="294" s="2" customFormat="1" ht="12" customHeight="1" x14ac:dyDescent="0.2"/>
    <row r="295" s="2" customFormat="1" ht="12" customHeight="1" x14ac:dyDescent="0.2"/>
    <row r="296" s="2" customFormat="1" ht="12" customHeight="1" x14ac:dyDescent="0.2"/>
    <row r="297" s="2" customFormat="1" ht="12" customHeight="1" x14ac:dyDescent="0.2"/>
    <row r="298" s="2" customFormat="1" ht="12" customHeight="1" x14ac:dyDescent="0.2"/>
    <row r="299" s="2" customFormat="1" ht="12" customHeight="1" x14ac:dyDescent="0.2"/>
    <row r="300" s="2" customFormat="1" ht="12" customHeight="1" x14ac:dyDescent="0.2"/>
    <row r="301" s="2" customFormat="1" ht="12" customHeight="1" x14ac:dyDescent="0.2"/>
    <row r="302" s="2" customFormat="1" ht="12" customHeight="1" x14ac:dyDescent="0.2"/>
    <row r="303" s="2" customFormat="1" ht="12" customHeight="1" x14ac:dyDescent="0.2"/>
    <row r="304" s="2" customFormat="1" ht="12" customHeight="1" x14ac:dyDescent="0.2"/>
    <row r="305" s="2" customFormat="1" ht="12" customHeight="1" x14ac:dyDescent="0.2"/>
    <row r="306" s="2" customFormat="1" ht="12" customHeight="1" x14ac:dyDescent="0.2"/>
    <row r="307" s="2" customFormat="1" ht="12" customHeight="1" x14ac:dyDescent="0.2"/>
    <row r="308" s="2" customFormat="1" ht="12" customHeight="1" x14ac:dyDescent="0.2"/>
    <row r="309" s="2" customFormat="1" ht="12" customHeight="1" x14ac:dyDescent="0.2"/>
    <row r="310" s="2" customFormat="1" ht="12" customHeight="1" x14ac:dyDescent="0.2"/>
    <row r="311" s="2" customFormat="1" ht="12" customHeight="1" x14ac:dyDescent="0.2"/>
  </sheetData>
  <customSheetViews>
    <customSheetView guid="{73A60780-7FCE-4E68-9B90-6C8938057D19}" showPageBreaks="1" showGridLines="0" printArea="1">
      <pane xSplit="1" ySplit="3" topLeftCell="B45" activePane="bottomRight" state="frozen"/>
      <selection pane="bottomRight" activeCell="K85" sqref="K85"/>
      <pageMargins left="1" right="1" top="1" bottom="1" header="0.5" footer="0.5"/>
      <printOptions horizontalCentered="1"/>
      <pageSetup orientation="portrait" horizontalDpi="1200" verticalDpi="1200" r:id="rId1"/>
      <headerFooter alignWithMargins="0"/>
    </customSheetView>
    <customSheetView guid="{5E2D4B7B-9524-460E-835A-89EFB26E35D2}" showPageBreaks="1" showGridLines="0" printArea="1" showRuler="0">
      <pane xSplit="1" ySplit="3" topLeftCell="B4" activePane="bottomRight" state="frozen"/>
      <selection pane="bottomRight" activeCell="B4" sqref="B4"/>
      <pageMargins left="1" right="1" top="1" bottom="1" header="0.5" footer="0.5"/>
      <printOptions horizontalCentered="1"/>
      <pageSetup orientation="portrait" horizontalDpi="1200" verticalDpi="1200" r:id="rId2"/>
      <headerFooter alignWithMargins="0"/>
    </customSheetView>
    <customSheetView guid="{9D1FFA88-73F7-42F2-A3C5-A9D88FF9DD10}" showGridLines="0" showRuler="0">
      <pane xSplit="1" ySplit="3" topLeftCell="B4" activePane="bottomRight" state="frozen"/>
      <selection pane="bottomRight" activeCell="B4" sqref="B4"/>
      <pageMargins left="1" right="1" top="1" bottom="1" header="0.5" footer="0.5"/>
      <printOptions horizontalCentered="1"/>
      <pageSetup orientation="portrait" horizontalDpi="1200" verticalDpi="1200" r:id="rId3"/>
      <headerFooter alignWithMargins="0"/>
    </customSheetView>
    <customSheetView guid="{F50AFA42-8ACD-49F6-97A0-3A0EB6FE30A6}" showPageBreaks="1" showGridLines="0" printArea="1" showRuler="0">
      <pane xSplit="1" ySplit="3" topLeftCell="B4" activePane="bottomRight" state="frozen"/>
      <selection pane="bottomRight" activeCell="B12" sqref="B12"/>
      <pageMargins left="1" right="1" top="1" bottom="1" header="0.5" footer="0.5"/>
      <printOptions horizontalCentered="1"/>
      <pageSetup orientation="portrait" horizontalDpi="1200" verticalDpi="1200" r:id="rId4"/>
      <headerFooter alignWithMargins="0"/>
    </customSheetView>
    <customSheetView guid="{22ADF58D-C99D-4735-AC3B-798FE2CAC042}" showGridLines="0" showRuler="0">
      <pane xSplit="1" ySplit="3" topLeftCell="B52" activePane="bottomRight" state="frozen"/>
      <selection pane="bottomRight" sqref="A1:L1"/>
      <pageMargins left="1" right="1" top="1" bottom="1" header="0.5" footer="0.5"/>
      <printOptions horizontalCentered="1"/>
      <pageSetup orientation="portrait" horizontalDpi="1200" verticalDpi="1200" r:id="rId5"/>
      <headerFooter alignWithMargins="0"/>
    </customSheetView>
    <customSheetView guid="{75D8622E-4723-408B-B249-2805B46C2441}" showPageBreaks="1" printArea="1" showRuler="0">
      <pane xSplit="1" ySplit="3" topLeftCell="B52" activePane="bottomRight" state="frozen"/>
      <selection pane="bottomRight" sqref="A1:L1"/>
      <pageMargins left="1" right="1" top="1" bottom="1" header="0.5" footer="0.5"/>
      <printOptions horizontalCentered="1"/>
      <pageSetup orientation="portrait" horizontalDpi="1200" verticalDpi="1200" r:id="rId6"/>
      <headerFooter alignWithMargins="0"/>
    </customSheetView>
    <customSheetView guid="{0C6D0C04-69DE-4E3A-B1D1-0E8E605DB47E}" showPageBreaks="1" showGridLines="0" printArea="1" showRuler="0">
      <pane xSplit="1" ySplit="3" topLeftCell="B106" activePane="bottomRight" state="frozen"/>
      <selection pane="bottomRight" activeCell="L128" sqref="L128"/>
      <pageMargins left="1" right="1" top="1" bottom="1" header="0.5" footer="0.5"/>
      <printOptions horizontalCentered="1"/>
      <pageSetup orientation="portrait" horizontalDpi="1200" verticalDpi="1200" r:id="rId7"/>
      <headerFooter alignWithMargins="0"/>
    </customSheetView>
    <customSheetView guid="{CF9DD503-15ED-4D19-946E-2BE043323E96}" showPageBreaks="1" showGridLines="0" printArea="1" showRuler="0">
      <pane xSplit="1" ySplit="3" topLeftCell="B102" activePane="bottomRight" state="frozen"/>
      <selection pane="bottomRight" activeCell="K130" sqref="K130"/>
      <pageMargins left="1" right="1" top="1" bottom="1" header="0.5" footer="0.5"/>
      <printOptions horizontalCentered="1"/>
      <pageSetup orientation="portrait" horizontalDpi="1200" verticalDpi="1200" r:id="rId8"/>
      <headerFooter alignWithMargins="0"/>
    </customSheetView>
    <customSheetView guid="{2E1B4E85-9EBA-4DCB-A22C-856EEAA13F50}" showPageBreaks="1" showGridLines="0" printArea="1">
      <pane xSplit="1" ySplit="3" topLeftCell="B77" activePane="bottomRight" state="frozen"/>
      <selection pane="bottomRight" activeCell="A150" sqref="A150"/>
      <pageMargins left="1" right="1" top="1" bottom="1" header="0.5" footer="0.5"/>
      <printOptions horizontalCentered="1"/>
      <pageSetup orientation="portrait" horizontalDpi="1200" verticalDpi="1200" r:id="rId9"/>
      <headerFooter alignWithMargins="0"/>
    </customSheetView>
    <customSheetView guid="{D32493C0-863F-42DB-AB8C-F54D6DB98418}" showGridLines="0">
      <pane xSplit="1" ySplit="3" topLeftCell="B45" activePane="bottomRight" state="frozen"/>
      <selection pane="bottomRight" activeCell="K85" sqref="K85"/>
      <pageMargins left="1" right="1" top="1" bottom="1" header="0.5" footer="0.5"/>
      <printOptions horizontalCentered="1"/>
      <pageSetup orientation="portrait" horizontalDpi="1200" verticalDpi="1200" r:id="rId10"/>
      <headerFooter alignWithMargins="0"/>
    </customSheetView>
    <customSheetView guid="{2AFCF646-680B-40F3-9BDE-1EBC1A80D456}" showGridLines="0">
      <pane xSplit="1" ySplit="3" topLeftCell="B158" activePane="bottomRight" state="frozen"/>
      <selection pane="bottomRight" activeCell="A120" sqref="A120:L164"/>
      <pageMargins left="1" right="1" top="1" bottom="1" header="0.5" footer="0.5"/>
      <printOptions horizontalCentered="1"/>
      <pageSetup orientation="portrait" horizontalDpi="1200" verticalDpi="1200" r:id="rId11"/>
      <headerFooter alignWithMargins="0"/>
    </customSheetView>
  </customSheetViews>
  <mergeCells count="8">
    <mergeCell ref="A184:L184"/>
    <mergeCell ref="A141:L141"/>
    <mergeCell ref="A1:L1"/>
    <mergeCell ref="A116:L116"/>
    <mergeCell ref="B3:L3"/>
    <mergeCell ref="B143:L143"/>
    <mergeCell ref="B164:L164"/>
    <mergeCell ref="B60:L60"/>
  </mergeCells>
  <phoneticPr fontId="2" type="noConversion"/>
  <printOptions horizontalCentered="1"/>
  <pageMargins left="1" right="1" top="1" bottom="1" header="0.5" footer="0.5"/>
  <pageSetup orientation="portrait" horizontalDpi="1200" verticalDpi="1200" r:id="rId12"/>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F91"/>
  <sheetViews>
    <sheetView showGridLines="0" topLeftCell="A63" zoomScale="130" zoomScaleNormal="130" zoomScaleSheetLayoutView="100" workbookViewId="0">
      <selection activeCell="F38" sqref="F38"/>
    </sheetView>
  </sheetViews>
  <sheetFormatPr defaultColWidth="9.28515625" defaultRowHeight="11.25" x14ac:dyDescent="0.2"/>
  <cols>
    <col min="1" max="1" width="8.7109375" style="1" customWidth="1"/>
    <col min="2" max="5" width="18.7109375" style="2" customWidth="1"/>
    <col min="6" max="16384" width="9.28515625" style="2"/>
  </cols>
  <sheetData>
    <row r="1" spans="1:5" x14ac:dyDescent="0.2">
      <c r="A1" s="373" t="s">
        <v>175</v>
      </c>
      <c r="B1" s="374"/>
      <c r="C1" s="374"/>
      <c r="D1" s="374"/>
      <c r="E1" s="374"/>
    </row>
    <row r="2" spans="1:5" s="39" customFormat="1" ht="22.5" x14ac:dyDescent="0.2">
      <c r="A2" s="45" t="s">
        <v>63</v>
      </c>
      <c r="B2" s="64" t="s">
        <v>141</v>
      </c>
      <c r="C2" s="64" t="s">
        <v>140</v>
      </c>
      <c r="D2" s="64" t="s">
        <v>137</v>
      </c>
      <c r="E2" s="64" t="s">
        <v>138</v>
      </c>
    </row>
    <row r="3" spans="1:5" x14ac:dyDescent="0.2">
      <c r="A3" s="1">
        <v>1980</v>
      </c>
      <c r="B3" s="60">
        <v>194</v>
      </c>
      <c r="C3" s="60">
        <v>192</v>
      </c>
      <c r="D3" s="60">
        <v>2</v>
      </c>
      <c r="E3" s="60">
        <v>0</v>
      </c>
    </row>
    <row r="4" spans="1:5" x14ac:dyDescent="0.2">
      <c r="A4" s="1">
        <v>1981</v>
      </c>
      <c r="B4" s="60">
        <v>248</v>
      </c>
      <c r="C4" s="60">
        <v>213</v>
      </c>
      <c r="D4" s="60">
        <v>34</v>
      </c>
      <c r="E4" s="60">
        <v>1</v>
      </c>
    </row>
    <row r="5" spans="1:5" x14ac:dyDescent="0.2">
      <c r="A5" s="1">
        <v>1982</v>
      </c>
      <c r="B5" s="60">
        <v>253</v>
      </c>
      <c r="C5" s="60">
        <v>212</v>
      </c>
      <c r="D5" s="60">
        <v>40</v>
      </c>
      <c r="E5" s="60">
        <v>1</v>
      </c>
    </row>
    <row r="6" spans="1:5" x14ac:dyDescent="0.2">
      <c r="A6" s="1">
        <v>1983</v>
      </c>
      <c r="B6" s="60">
        <v>255</v>
      </c>
      <c r="C6" s="60">
        <v>206</v>
      </c>
      <c r="D6" s="60">
        <v>47</v>
      </c>
      <c r="E6" s="60">
        <v>2</v>
      </c>
    </row>
    <row r="7" spans="1:5" x14ac:dyDescent="0.2">
      <c r="A7" s="1">
        <v>1984</v>
      </c>
      <c r="B7" s="60">
        <v>218</v>
      </c>
      <c r="C7" s="60">
        <v>185</v>
      </c>
      <c r="D7" s="60">
        <v>31</v>
      </c>
      <c r="E7" s="60">
        <v>2</v>
      </c>
    </row>
    <row r="8" spans="1:5" x14ac:dyDescent="0.2">
      <c r="A8" s="1">
        <v>1985</v>
      </c>
      <c r="B8" s="60">
        <v>226</v>
      </c>
      <c r="C8" s="60">
        <v>198</v>
      </c>
      <c r="D8" s="60">
        <v>25</v>
      </c>
      <c r="E8" s="60">
        <v>3</v>
      </c>
    </row>
    <row r="9" spans="1:5" x14ac:dyDescent="0.2">
      <c r="A9" s="1">
        <v>1986</v>
      </c>
      <c r="B9" s="60">
        <v>247</v>
      </c>
      <c r="C9" s="60">
        <v>216</v>
      </c>
      <c r="D9" s="60">
        <v>26</v>
      </c>
      <c r="E9" s="60">
        <v>5</v>
      </c>
    </row>
    <row r="10" spans="1:5" x14ac:dyDescent="0.2">
      <c r="A10" s="1">
        <v>1987</v>
      </c>
      <c r="B10" s="60">
        <v>254</v>
      </c>
      <c r="C10" s="60">
        <v>226</v>
      </c>
      <c r="D10" s="60">
        <v>23</v>
      </c>
      <c r="E10" s="60">
        <v>5</v>
      </c>
    </row>
    <row r="11" spans="1:5" x14ac:dyDescent="0.2">
      <c r="A11" s="1">
        <v>1988</v>
      </c>
      <c r="B11" s="60">
        <v>313</v>
      </c>
      <c r="C11" s="60">
        <v>266</v>
      </c>
      <c r="D11" s="60">
        <v>42</v>
      </c>
      <c r="E11" s="60">
        <v>5</v>
      </c>
    </row>
    <row r="12" spans="1:5" x14ac:dyDescent="0.2">
      <c r="A12" s="1">
        <v>1989</v>
      </c>
      <c r="B12" s="60">
        <v>322</v>
      </c>
      <c r="C12" s="60">
        <v>273</v>
      </c>
      <c r="D12" s="60">
        <v>44</v>
      </c>
      <c r="E12" s="60">
        <v>5</v>
      </c>
    </row>
    <row r="13" spans="1:5" ht="12" customHeight="1" x14ac:dyDescent="0.2">
      <c r="A13" s="1" t="s">
        <v>142</v>
      </c>
      <c r="B13" s="60">
        <v>170</v>
      </c>
      <c r="C13" s="60">
        <v>157</v>
      </c>
      <c r="D13" s="60">
        <v>9</v>
      </c>
      <c r="E13" s="60">
        <v>4</v>
      </c>
    </row>
    <row r="14" spans="1:5" x14ac:dyDescent="0.2">
      <c r="A14" s="1">
        <v>1991</v>
      </c>
      <c r="B14" s="60">
        <v>171</v>
      </c>
      <c r="C14" s="60">
        <v>161</v>
      </c>
      <c r="D14" s="60">
        <v>7</v>
      </c>
      <c r="E14" s="60">
        <v>3</v>
      </c>
    </row>
    <row r="15" spans="1:5" x14ac:dyDescent="0.2">
      <c r="A15" s="1">
        <v>1992</v>
      </c>
      <c r="B15" s="60">
        <v>157</v>
      </c>
      <c r="C15" s="60">
        <v>150</v>
      </c>
      <c r="D15" s="60">
        <v>4</v>
      </c>
      <c r="E15" s="60">
        <v>3</v>
      </c>
    </row>
    <row r="16" spans="1:5" x14ac:dyDescent="0.2">
      <c r="A16" s="1">
        <v>1993</v>
      </c>
      <c r="B16" s="60">
        <v>148</v>
      </c>
      <c r="C16" s="60">
        <v>144</v>
      </c>
      <c r="D16" s="60">
        <v>2</v>
      </c>
      <c r="E16" s="60">
        <v>2</v>
      </c>
    </row>
    <row r="17" spans="1:5" x14ac:dyDescent="0.2">
      <c r="A17" s="1">
        <v>1994</v>
      </c>
      <c r="B17" s="60">
        <v>145</v>
      </c>
      <c r="C17" s="60">
        <v>137</v>
      </c>
      <c r="D17" s="60">
        <v>6</v>
      </c>
      <c r="E17" s="60">
        <v>2</v>
      </c>
    </row>
    <row r="18" spans="1:5" x14ac:dyDescent="0.2">
      <c r="A18" s="1">
        <v>1995</v>
      </c>
      <c r="B18" s="60">
        <v>134</v>
      </c>
      <c r="C18" s="68" t="s">
        <v>36</v>
      </c>
      <c r="D18" s="68" t="s">
        <v>36</v>
      </c>
      <c r="E18" s="68" t="s">
        <v>36</v>
      </c>
    </row>
    <row r="19" spans="1:5" x14ac:dyDescent="0.2">
      <c r="A19" s="1">
        <v>1996</v>
      </c>
      <c r="B19" s="60">
        <v>127</v>
      </c>
      <c r="C19" s="60">
        <v>121</v>
      </c>
      <c r="D19" s="60">
        <v>6</v>
      </c>
      <c r="E19" s="60">
        <v>0</v>
      </c>
    </row>
    <row r="20" spans="1:5" x14ac:dyDescent="0.2">
      <c r="A20" s="1">
        <v>1997</v>
      </c>
      <c r="B20" s="60">
        <v>122</v>
      </c>
      <c r="C20" s="60">
        <v>119</v>
      </c>
      <c r="D20" s="60">
        <v>3</v>
      </c>
      <c r="E20" s="60">
        <v>0</v>
      </c>
    </row>
    <row r="21" spans="1:5" x14ac:dyDescent="0.2">
      <c r="A21" s="1">
        <v>1998</v>
      </c>
      <c r="B21" s="60">
        <v>129</v>
      </c>
      <c r="C21" s="60">
        <v>125</v>
      </c>
      <c r="D21" s="60">
        <v>4</v>
      </c>
      <c r="E21" s="60">
        <v>0</v>
      </c>
    </row>
    <row r="22" spans="1:5" x14ac:dyDescent="0.2">
      <c r="A22" s="1">
        <v>1999</v>
      </c>
      <c r="B22" s="60">
        <v>137</v>
      </c>
      <c r="C22" s="60">
        <v>133</v>
      </c>
      <c r="D22" s="60">
        <v>4</v>
      </c>
      <c r="E22" s="60">
        <v>0</v>
      </c>
    </row>
    <row r="23" spans="1:5" x14ac:dyDescent="0.2">
      <c r="A23" s="1">
        <v>2000</v>
      </c>
      <c r="B23" s="60">
        <v>143</v>
      </c>
      <c r="C23" s="60">
        <v>139</v>
      </c>
      <c r="D23" s="60">
        <v>4</v>
      </c>
      <c r="E23" s="60">
        <v>0</v>
      </c>
    </row>
    <row r="24" spans="1:5" x14ac:dyDescent="0.2">
      <c r="A24" s="1">
        <v>2001</v>
      </c>
      <c r="B24" s="60">
        <v>172</v>
      </c>
      <c r="C24" s="60">
        <v>162</v>
      </c>
      <c r="D24" s="60">
        <v>10</v>
      </c>
      <c r="E24" s="60">
        <v>0</v>
      </c>
    </row>
    <row r="25" spans="1:5" x14ac:dyDescent="0.2">
      <c r="A25" s="1">
        <v>2002</v>
      </c>
      <c r="B25" s="60">
        <v>181</v>
      </c>
      <c r="C25" s="60">
        <v>172</v>
      </c>
      <c r="D25" s="60">
        <v>9</v>
      </c>
      <c r="E25" s="60">
        <v>0</v>
      </c>
    </row>
    <row r="26" spans="1:5" x14ac:dyDescent="0.2">
      <c r="A26" s="1">
        <v>2003</v>
      </c>
      <c r="B26" s="60">
        <v>206</v>
      </c>
      <c r="C26" s="60">
        <v>186</v>
      </c>
      <c r="D26" s="60">
        <v>19</v>
      </c>
      <c r="E26" s="60">
        <v>1</v>
      </c>
    </row>
    <row r="27" spans="1:5" x14ac:dyDescent="0.2">
      <c r="A27" s="1">
        <v>2004</v>
      </c>
      <c r="B27" s="60">
        <v>203</v>
      </c>
      <c r="C27" s="60">
        <v>184</v>
      </c>
      <c r="D27" s="60">
        <v>18</v>
      </c>
      <c r="E27" s="60">
        <v>1</v>
      </c>
    </row>
    <row r="28" spans="1:5" x14ac:dyDescent="0.2">
      <c r="A28" s="1">
        <v>2005</v>
      </c>
      <c r="B28" s="60">
        <v>225</v>
      </c>
      <c r="C28" s="60">
        <v>205</v>
      </c>
      <c r="D28" s="60">
        <v>19</v>
      </c>
      <c r="E28" s="60">
        <v>1</v>
      </c>
    </row>
    <row r="29" spans="1:5" x14ac:dyDescent="0.2">
      <c r="A29" s="1">
        <v>2006</v>
      </c>
      <c r="B29" s="60">
        <v>228</v>
      </c>
      <c r="C29" s="60">
        <v>203</v>
      </c>
      <c r="D29" s="60">
        <v>24</v>
      </c>
      <c r="E29" s="60">
        <v>1</v>
      </c>
    </row>
    <row r="30" spans="1:5" x14ac:dyDescent="0.2">
      <c r="A30" s="1">
        <v>2007</v>
      </c>
      <c r="B30" s="60">
        <v>228</v>
      </c>
      <c r="C30" s="60">
        <v>198</v>
      </c>
      <c r="D30" s="60">
        <v>26</v>
      </c>
      <c r="E30" s="60">
        <v>4</v>
      </c>
    </row>
    <row r="31" spans="1:5" x14ac:dyDescent="0.2">
      <c r="A31" s="1">
        <v>2008</v>
      </c>
      <c r="B31" s="60">
        <v>237</v>
      </c>
      <c r="C31" s="60">
        <v>192</v>
      </c>
      <c r="D31" s="60">
        <v>41</v>
      </c>
      <c r="E31" s="60">
        <v>4</v>
      </c>
    </row>
    <row r="32" spans="1:5" x14ac:dyDescent="0.2">
      <c r="A32" s="1">
        <v>2009</v>
      </c>
      <c r="B32" s="60">
        <v>249</v>
      </c>
      <c r="C32" s="60">
        <v>200</v>
      </c>
      <c r="D32" s="60">
        <v>46</v>
      </c>
      <c r="E32" s="60">
        <v>3</v>
      </c>
    </row>
    <row r="33" spans="1:6" x14ac:dyDescent="0.2">
      <c r="A33" s="1">
        <v>2010</v>
      </c>
      <c r="B33" s="60">
        <v>238</v>
      </c>
      <c r="C33" s="60">
        <v>196</v>
      </c>
      <c r="D33" s="60">
        <v>39</v>
      </c>
      <c r="E33" s="60">
        <v>3</v>
      </c>
    </row>
    <row r="34" spans="1:6" x14ac:dyDescent="0.2">
      <c r="A34" s="1">
        <v>2011</v>
      </c>
      <c r="B34" s="60">
        <v>260</v>
      </c>
      <c r="C34" s="60">
        <v>209</v>
      </c>
      <c r="D34" s="60">
        <v>46</v>
      </c>
      <c r="E34" s="60">
        <v>5</v>
      </c>
    </row>
    <row r="35" spans="1:6" x14ac:dyDescent="0.2">
      <c r="A35" s="1">
        <v>2012</v>
      </c>
      <c r="B35" s="68">
        <v>252</v>
      </c>
      <c r="C35" s="68">
        <v>204</v>
      </c>
      <c r="D35" s="68">
        <v>42</v>
      </c>
      <c r="E35" s="68">
        <v>6</v>
      </c>
    </row>
    <row r="36" spans="1:6" x14ac:dyDescent="0.2">
      <c r="A36" s="1">
        <v>2013</v>
      </c>
      <c r="B36" s="68" t="s">
        <v>36</v>
      </c>
      <c r="C36" s="68" t="s">
        <v>36</v>
      </c>
      <c r="D36" s="68" t="s">
        <v>36</v>
      </c>
      <c r="E36" s="68" t="s">
        <v>36</v>
      </c>
    </row>
    <row r="37" spans="1:6" x14ac:dyDescent="0.2">
      <c r="A37" s="1">
        <v>2014</v>
      </c>
      <c r="B37" s="68">
        <v>64</v>
      </c>
      <c r="C37" s="68">
        <v>60</v>
      </c>
      <c r="D37" s="68">
        <v>4</v>
      </c>
      <c r="E37" s="68">
        <v>0</v>
      </c>
    </row>
    <row r="38" spans="1:6" x14ac:dyDescent="0.2">
      <c r="A38" s="1">
        <v>2015</v>
      </c>
      <c r="B38" s="68">
        <v>69</v>
      </c>
      <c r="C38" s="68">
        <v>46</v>
      </c>
      <c r="D38" s="68">
        <v>6</v>
      </c>
      <c r="E38" s="68">
        <v>17</v>
      </c>
      <c r="F38" s="391"/>
    </row>
    <row r="39" spans="1:6" x14ac:dyDescent="0.2">
      <c r="A39" s="1">
        <v>2016</v>
      </c>
      <c r="B39" s="68">
        <v>69</v>
      </c>
      <c r="C39" s="68">
        <v>41</v>
      </c>
      <c r="D39" s="68">
        <v>8</v>
      </c>
      <c r="E39" s="68">
        <v>20</v>
      </c>
    </row>
    <row r="40" spans="1:6" x14ac:dyDescent="0.2">
      <c r="A40" s="1">
        <v>2017</v>
      </c>
      <c r="B40" s="68">
        <v>72</v>
      </c>
      <c r="C40" s="68">
        <v>42</v>
      </c>
      <c r="D40" s="68">
        <v>8</v>
      </c>
      <c r="E40" s="68">
        <v>22</v>
      </c>
    </row>
    <row r="41" spans="1:6" x14ac:dyDescent="0.2">
      <c r="A41" s="1">
        <v>2018</v>
      </c>
      <c r="B41" s="68">
        <v>66</v>
      </c>
      <c r="C41" s="68">
        <v>37</v>
      </c>
      <c r="D41" s="68">
        <v>9</v>
      </c>
      <c r="E41" s="68">
        <v>20</v>
      </c>
    </row>
    <row r="42" spans="1:6" x14ac:dyDescent="0.2">
      <c r="A42" s="1">
        <v>2019</v>
      </c>
      <c r="B42" s="68">
        <v>71</v>
      </c>
      <c r="C42" s="68">
        <v>42</v>
      </c>
      <c r="D42" s="68">
        <v>9</v>
      </c>
      <c r="E42" s="68">
        <v>20</v>
      </c>
    </row>
    <row r="43" spans="1:6" x14ac:dyDescent="0.2">
      <c r="A43" s="1">
        <v>2020</v>
      </c>
      <c r="B43" s="68">
        <v>68</v>
      </c>
      <c r="C43" s="68">
        <v>37</v>
      </c>
      <c r="D43" s="68">
        <v>9</v>
      </c>
      <c r="E43" s="68">
        <v>22</v>
      </c>
    </row>
    <row r="44" spans="1:6" x14ac:dyDescent="0.2">
      <c r="A44" s="1">
        <v>2021</v>
      </c>
      <c r="B44" s="68">
        <v>71</v>
      </c>
      <c r="C44" s="68">
        <v>40</v>
      </c>
      <c r="D44" s="68">
        <v>9</v>
      </c>
      <c r="E44" s="68">
        <v>22</v>
      </c>
    </row>
    <row r="45" spans="1:6" x14ac:dyDescent="0.2">
      <c r="A45" s="1">
        <v>2022</v>
      </c>
      <c r="B45" s="68">
        <v>73</v>
      </c>
      <c r="C45" s="68">
        <v>42</v>
      </c>
      <c r="D45" s="68">
        <v>9</v>
      </c>
      <c r="E45" s="68">
        <v>22</v>
      </c>
    </row>
    <row r="46" spans="1:6" x14ac:dyDescent="0.2">
      <c r="A46" s="1">
        <v>2023</v>
      </c>
      <c r="B46" s="68">
        <v>73</v>
      </c>
      <c r="C46" s="68">
        <v>45</v>
      </c>
      <c r="D46" s="68">
        <v>8</v>
      </c>
      <c r="E46" s="68">
        <v>20</v>
      </c>
    </row>
    <row r="47" spans="1:6" x14ac:dyDescent="0.2">
      <c r="A47" s="1">
        <v>2024</v>
      </c>
      <c r="B47" s="68">
        <v>71</v>
      </c>
      <c r="C47" s="68">
        <v>43</v>
      </c>
      <c r="D47" s="68">
        <v>5</v>
      </c>
      <c r="E47" s="68">
        <v>23</v>
      </c>
    </row>
    <row r="48" spans="1:6" x14ac:dyDescent="0.2">
      <c r="A48" s="77">
        <v>2025</v>
      </c>
      <c r="B48" s="246">
        <v>69</v>
      </c>
      <c r="C48" s="246">
        <v>40</v>
      </c>
      <c r="D48" s="246">
        <v>5</v>
      </c>
      <c r="E48" s="246">
        <v>24</v>
      </c>
    </row>
    <row r="49" spans="1:5" ht="11.25" customHeight="1" x14ac:dyDescent="0.2">
      <c r="A49" s="375" t="s">
        <v>171</v>
      </c>
      <c r="B49" s="375"/>
      <c r="C49" s="375"/>
      <c r="D49" s="375"/>
      <c r="E49" s="375"/>
    </row>
    <row r="50" spans="1:5" x14ac:dyDescent="0.2">
      <c r="A50" s="372"/>
      <c r="B50" s="372"/>
      <c r="C50" s="372"/>
      <c r="D50" s="372"/>
      <c r="E50" s="372"/>
    </row>
    <row r="51" spans="1:5" ht="11.25" customHeight="1" x14ac:dyDescent="0.2">
      <c r="A51" s="372" t="s">
        <v>206</v>
      </c>
      <c r="B51" s="372"/>
      <c r="C51" s="372"/>
      <c r="D51" s="372"/>
      <c r="E51" s="372"/>
    </row>
    <row r="52" spans="1:5" x14ac:dyDescent="0.2">
      <c r="A52" s="372"/>
      <c r="B52" s="372"/>
      <c r="C52" s="372"/>
      <c r="D52" s="372"/>
      <c r="E52" s="372"/>
    </row>
    <row r="60" spans="1:5" s="102" customFormat="1" x14ac:dyDescent="0.2">
      <c r="A60" s="118"/>
    </row>
    <row r="65" spans="1:5" x14ac:dyDescent="0.2">
      <c r="A65" s="373" t="s">
        <v>175</v>
      </c>
      <c r="B65" s="374"/>
      <c r="C65" s="374"/>
      <c r="D65" s="374"/>
      <c r="E65" s="374"/>
    </row>
    <row r="66" spans="1:5" ht="22.5" x14ac:dyDescent="0.2">
      <c r="A66" s="45" t="s">
        <v>248</v>
      </c>
      <c r="B66" s="64" t="s">
        <v>141</v>
      </c>
      <c r="C66" s="64" t="s">
        <v>140</v>
      </c>
      <c r="D66" s="64" t="s">
        <v>137</v>
      </c>
      <c r="E66" s="64" t="s">
        <v>138</v>
      </c>
    </row>
    <row r="67" spans="1:5" x14ac:dyDescent="0.2">
      <c r="A67" s="70" t="s">
        <v>249</v>
      </c>
      <c r="B67" s="60">
        <f>AVERAGE(B3:B8)</f>
        <v>232.33333333333334</v>
      </c>
      <c r="C67" s="60">
        <f t="shared" ref="C67:E67" si="0">AVERAGE(C3:C8)</f>
        <v>201</v>
      </c>
      <c r="D67" s="60">
        <f t="shared" si="0"/>
        <v>29.833333333333332</v>
      </c>
      <c r="E67" s="60">
        <f t="shared" si="0"/>
        <v>1.5</v>
      </c>
    </row>
    <row r="68" spans="1:5" x14ac:dyDescent="0.2">
      <c r="A68" s="1" t="s">
        <v>278</v>
      </c>
      <c r="B68" s="60">
        <f>AVERAGE(B9:B13)</f>
        <v>261.2</v>
      </c>
      <c r="C68" s="60">
        <f>AVERAGE(C9:C13)</f>
        <v>227.6</v>
      </c>
      <c r="D68" s="60">
        <f>AVERAGE(D9:D13)</f>
        <v>28.8</v>
      </c>
      <c r="E68" s="60">
        <f>AVERAGE(E9:E13)</f>
        <v>4.8</v>
      </c>
    </row>
    <row r="69" spans="1:5" x14ac:dyDescent="0.2">
      <c r="A69" s="1" t="s">
        <v>169</v>
      </c>
      <c r="B69" s="60">
        <f>AVERAGE(B14:B18)</f>
        <v>151</v>
      </c>
      <c r="C69" s="60">
        <f>AVERAGE(C14:C18)</f>
        <v>148</v>
      </c>
      <c r="D69" s="60">
        <f>AVERAGE(D14:D18)</f>
        <v>4.75</v>
      </c>
      <c r="E69" s="60">
        <f>AVERAGE(E14:E18)</f>
        <v>2.5</v>
      </c>
    </row>
    <row r="70" spans="1:5" x14ac:dyDescent="0.2">
      <c r="A70" s="1" t="s">
        <v>185</v>
      </c>
      <c r="B70" s="60">
        <f>AVERAGE(B19:B23)</f>
        <v>131.6</v>
      </c>
      <c r="C70" s="60">
        <f t="shared" ref="C70:E70" si="1">AVERAGE(C19:C23)</f>
        <v>127.4</v>
      </c>
      <c r="D70" s="60">
        <f t="shared" si="1"/>
        <v>4.2</v>
      </c>
      <c r="E70" s="60">
        <f t="shared" si="1"/>
        <v>0</v>
      </c>
    </row>
    <row r="71" spans="1:5" x14ac:dyDescent="0.2">
      <c r="A71" s="1" t="s">
        <v>209</v>
      </c>
      <c r="B71" s="60">
        <f>AVERAGE(B24:B28)</f>
        <v>197.4</v>
      </c>
      <c r="C71" s="60">
        <f t="shared" ref="C71:E71" si="2">AVERAGE(C24:C28)</f>
        <v>181.8</v>
      </c>
      <c r="D71" s="60">
        <f t="shared" si="2"/>
        <v>15</v>
      </c>
      <c r="E71" s="60">
        <f t="shared" si="2"/>
        <v>0.6</v>
      </c>
    </row>
    <row r="72" spans="1:5" x14ac:dyDescent="0.2">
      <c r="A72" s="1" t="s">
        <v>243</v>
      </c>
      <c r="B72" s="60">
        <f>AVERAGE(B29:B33)</f>
        <v>236</v>
      </c>
      <c r="C72" s="60">
        <f t="shared" ref="C72:E72" si="3">AVERAGE(C29:C33)</f>
        <v>197.8</v>
      </c>
      <c r="D72" s="60">
        <f t="shared" si="3"/>
        <v>35.200000000000003</v>
      </c>
      <c r="E72" s="60">
        <f t="shared" si="3"/>
        <v>3</v>
      </c>
    </row>
    <row r="73" spans="1:5" x14ac:dyDescent="0.2">
      <c r="A73" s="1">
        <v>2011</v>
      </c>
      <c r="B73" s="60">
        <f t="shared" ref="B73:E73" si="4">B34</f>
        <v>260</v>
      </c>
      <c r="C73" s="60">
        <f t="shared" si="4"/>
        <v>209</v>
      </c>
      <c r="D73" s="60">
        <f t="shared" si="4"/>
        <v>46</v>
      </c>
      <c r="E73" s="60">
        <f t="shared" si="4"/>
        <v>5</v>
      </c>
    </row>
    <row r="74" spans="1:5" x14ac:dyDescent="0.2">
      <c r="A74" s="1">
        <v>2012</v>
      </c>
      <c r="B74" s="60">
        <f t="shared" ref="B74:E74" si="5">B35</f>
        <v>252</v>
      </c>
      <c r="C74" s="60">
        <f t="shared" si="5"/>
        <v>204</v>
      </c>
      <c r="D74" s="60">
        <f t="shared" si="5"/>
        <v>42</v>
      </c>
      <c r="E74" s="60">
        <f t="shared" si="5"/>
        <v>6</v>
      </c>
    </row>
    <row r="75" spans="1:5" x14ac:dyDescent="0.2">
      <c r="A75" s="1">
        <v>2013</v>
      </c>
      <c r="B75" s="60" t="str">
        <f t="shared" ref="B75:E75" si="6">B36</f>
        <v>NA</v>
      </c>
      <c r="C75" s="60" t="str">
        <f t="shared" si="6"/>
        <v>NA</v>
      </c>
      <c r="D75" s="60" t="str">
        <f t="shared" si="6"/>
        <v>NA</v>
      </c>
      <c r="E75" s="60" t="str">
        <f t="shared" si="6"/>
        <v>NA</v>
      </c>
    </row>
    <row r="76" spans="1:5" x14ac:dyDescent="0.2">
      <c r="A76" s="1">
        <v>2014</v>
      </c>
      <c r="B76" s="60">
        <f t="shared" ref="B76:E76" si="7">B37</f>
        <v>64</v>
      </c>
      <c r="C76" s="60">
        <f t="shared" si="7"/>
        <v>60</v>
      </c>
      <c r="D76" s="60">
        <f t="shared" si="7"/>
        <v>4</v>
      </c>
      <c r="E76" s="60">
        <f t="shared" si="7"/>
        <v>0</v>
      </c>
    </row>
    <row r="77" spans="1:5" x14ac:dyDescent="0.2">
      <c r="A77" s="1">
        <v>2015</v>
      </c>
      <c r="B77" s="60">
        <f t="shared" ref="B77:E77" si="8">B38</f>
        <v>69</v>
      </c>
      <c r="C77" s="60">
        <f t="shared" si="8"/>
        <v>46</v>
      </c>
      <c r="D77" s="60">
        <f t="shared" si="8"/>
        <v>6</v>
      </c>
      <c r="E77" s="60">
        <f t="shared" si="8"/>
        <v>17</v>
      </c>
    </row>
    <row r="78" spans="1:5" x14ac:dyDescent="0.2">
      <c r="A78" s="1">
        <v>2016</v>
      </c>
      <c r="B78" s="60">
        <f t="shared" ref="B78:E78" si="9">B39</f>
        <v>69</v>
      </c>
      <c r="C78" s="60">
        <f t="shared" si="9"/>
        <v>41</v>
      </c>
      <c r="D78" s="60">
        <f t="shared" si="9"/>
        <v>8</v>
      </c>
      <c r="E78" s="60">
        <f t="shared" si="9"/>
        <v>20</v>
      </c>
    </row>
    <row r="79" spans="1:5" x14ac:dyDescent="0.2">
      <c r="A79" s="1">
        <v>2017</v>
      </c>
      <c r="B79" s="60">
        <f t="shared" ref="B79:E79" si="10">B40</f>
        <v>72</v>
      </c>
      <c r="C79" s="60">
        <f t="shared" si="10"/>
        <v>42</v>
      </c>
      <c r="D79" s="60">
        <f t="shared" si="10"/>
        <v>8</v>
      </c>
      <c r="E79" s="60">
        <f t="shared" si="10"/>
        <v>22</v>
      </c>
    </row>
    <row r="80" spans="1:5" x14ac:dyDescent="0.2">
      <c r="A80" s="1">
        <v>2018</v>
      </c>
      <c r="B80" s="60">
        <f t="shared" ref="B80:E80" si="11">B41</f>
        <v>66</v>
      </c>
      <c r="C80" s="60">
        <f t="shared" si="11"/>
        <v>37</v>
      </c>
      <c r="D80" s="60">
        <f t="shared" si="11"/>
        <v>9</v>
      </c>
      <c r="E80" s="60">
        <f t="shared" si="11"/>
        <v>20</v>
      </c>
    </row>
    <row r="81" spans="1:5" x14ac:dyDescent="0.2">
      <c r="A81" s="1">
        <v>2019</v>
      </c>
      <c r="B81" s="60">
        <f t="shared" ref="B81:E81" si="12">B42</f>
        <v>71</v>
      </c>
      <c r="C81" s="60">
        <f t="shared" si="12"/>
        <v>42</v>
      </c>
      <c r="D81" s="60">
        <f t="shared" si="12"/>
        <v>9</v>
      </c>
      <c r="E81" s="60">
        <f t="shared" si="12"/>
        <v>20</v>
      </c>
    </row>
    <row r="82" spans="1:5" x14ac:dyDescent="0.2">
      <c r="A82" s="1">
        <v>2020</v>
      </c>
      <c r="B82" s="60">
        <f t="shared" ref="B82:E82" si="13">B43</f>
        <v>68</v>
      </c>
      <c r="C82" s="60">
        <f t="shared" si="13"/>
        <v>37</v>
      </c>
      <c r="D82" s="60">
        <f t="shared" si="13"/>
        <v>9</v>
      </c>
      <c r="E82" s="60">
        <f t="shared" si="13"/>
        <v>22</v>
      </c>
    </row>
    <row r="83" spans="1:5" x14ac:dyDescent="0.2">
      <c r="A83" s="1">
        <v>2021</v>
      </c>
      <c r="B83" s="60">
        <f t="shared" ref="B83:E85" si="14">B44</f>
        <v>71</v>
      </c>
      <c r="C83" s="60">
        <f t="shared" si="14"/>
        <v>40</v>
      </c>
      <c r="D83" s="60">
        <f t="shared" si="14"/>
        <v>9</v>
      </c>
      <c r="E83" s="60">
        <f t="shared" si="14"/>
        <v>22</v>
      </c>
    </row>
    <row r="84" spans="1:5" x14ac:dyDescent="0.2">
      <c r="A84" s="1">
        <v>2022</v>
      </c>
      <c r="B84" s="60">
        <f t="shared" si="14"/>
        <v>73</v>
      </c>
      <c r="C84" s="60">
        <f t="shared" si="14"/>
        <v>42</v>
      </c>
      <c r="D84" s="60">
        <f t="shared" si="14"/>
        <v>9</v>
      </c>
      <c r="E84" s="60">
        <f t="shared" si="14"/>
        <v>22</v>
      </c>
    </row>
    <row r="85" spans="1:5" x14ac:dyDescent="0.2">
      <c r="A85" s="1">
        <v>2023</v>
      </c>
      <c r="B85" s="60">
        <f t="shared" si="14"/>
        <v>73</v>
      </c>
      <c r="C85" s="60">
        <f t="shared" si="14"/>
        <v>45</v>
      </c>
      <c r="D85" s="60">
        <f t="shared" si="14"/>
        <v>8</v>
      </c>
      <c r="E85" s="60">
        <f t="shared" si="14"/>
        <v>20</v>
      </c>
    </row>
    <row r="86" spans="1:5" x14ac:dyDescent="0.2">
      <c r="A86" s="1">
        <v>2024</v>
      </c>
      <c r="B86" s="60">
        <f t="shared" ref="B86:E87" si="15">B47</f>
        <v>71</v>
      </c>
      <c r="C86" s="60">
        <f t="shared" si="15"/>
        <v>43</v>
      </c>
      <c r="D86" s="60">
        <f t="shared" si="15"/>
        <v>5</v>
      </c>
      <c r="E86" s="60">
        <f t="shared" si="15"/>
        <v>23</v>
      </c>
    </row>
    <row r="87" spans="1:5" x14ac:dyDescent="0.2">
      <c r="A87" s="77">
        <v>2025</v>
      </c>
      <c r="B87" s="60">
        <f t="shared" si="15"/>
        <v>69</v>
      </c>
      <c r="C87" s="60">
        <f t="shared" si="15"/>
        <v>40</v>
      </c>
      <c r="D87" s="60">
        <f t="shared" si="15"/>
        <v>5</v>
      </c>
      <c r="E87" s="60">
        <f t="shared" si="15"/>
        <v>24</v>
      </c>
    </row>
    <row r="88" spans="1:5" x14ac:dyDescent="0.2">
      <c r="A88" s="375" t="str">
        <f>A49</f>
        <v>a/  Legislation that created the license requirement expired in 1987.  Annual license fees were between $25 and $100 from 1980-1987.  The license requirement was reinstituted by rule in 1988 and 1989 with a $10 fee.</v>
      </c>
      <c r="B88" s="375"/>
      <c r="C88" s="375"/>
      <c r="D88" s="375"/>
      <c r="E88" s="375"/>
    </row>
    <row r="89" spans="1:5" x14ac:dyDescent="0.2">
      <c r="A89" s="372"/>
      <c r="B89" s="372"/>
      <c r="C89" s="372"/>
      <c r="D89" s="372"/>
      <c r="E89" s="372"/>
    </row>
    <row r="90" spans="1:5" x14ac:dyDescent="0.2">
      <c r="A90" s="372" t="str">
        <f>A51</f>
        <v>b/  Beginning in 1990, responsibility for licensing of charter vessels was transferred to the Marine Board, and fees for Oregon residents were increased from $10 to between $50 and $100.</v>
      </c>
      <c r="B90" s="372"/>
      <c r="C90" s="372"/>
      <c r="D90" s="372"/>
      <c r="E90" s="372"/>
    </row>
    <row r="91" spans="1:5" x14ac:dyDescent="0.2">
      <c r="A91" s="372"/>
      <c r="B91" s="372"/>
      <c r="C91" s="372"/>
      <c r="D91" s="372"/>
      <c r="E91" s="372"/>
    </row>
  </sheetData>
  <customSheetViews>
    <customSheetView guid="{73A60780-7FCE-4E68-9B90-6C8938057D19}" showGridLines="0">
      <selection activeCell="D33" sqref="D33"/>
      <pageMargins left="1" right="1" top="1" bottom="1" header="0.5" footer="0.5"/>
      <printOptions horizontalCentered="1"/>
      <pageSetup orientation="portrait" r:id="rId1"/>
      <headerFooter alignWithMargins="0"/>
    </customSheetView>
    <customSheetView guid="{5E2D4B7B-9524-460E-835A-89EFB26E35D2}" showPageBreaks="1" showGridLines="0" printArea="1" showRuler="0">
      <selection sqref="A1:E1"/>
      <pageMargins left="1" right="1" top="1" bottom="1" header="0.5" footer="0.5"/>
      <printOptions horizontalCentered="1"/>
      <pageSetup orientation="portrait" r:id="rId2"/>
      <headerFooter alignWithMargins="0"/>
    </customSheetView>
    <customSheetView guid="{9D1FFA88-73F7-42F2-A3C5-A9D88FF9DD10}" showGridLines="0" showRuler="0">
      <selection sqref="A1:E1"/>
      <pageMargins left="1" right="1" top="1" bottom="1" header="0.5" footer="0.5"/>
      <printOptions horizontalCentered="1"/>
      <pageSetup orientation="portrait" r:id="rId3"/>
      <headerFooter alignWithMargins="0"/>
    </customSheetView>
    <customSheetView guid="{F50AFA42-8ACD-49F6-97A0-3A0EB6FE30A6}" showPageBreaks="1" showGridLines="0" printArea="1" showRuler="0">
      <selection sqref="A1:E1"/>
      <pageMargins left="1" right="1" top="1" bottom="1" header="0.5" footer="0.5"/>
      <printOptions horizontalCentered="1"/>
      <pageSetup orientation="portrait" r:id="rId4"/>
      <headerFooter alignWithMargins="0"/>
    </customSheetView>
    <customSheetView guid="{22ADF58D-C99D-4735-AC3B-798FE2CAC042}" showGridLines="0" showRuler="0">
      <selection sqref="A1:E1"/>
      <pageMargins left="1" right="1" top="1" bottom="1" header="0.5" footer="0.5"/>
      <printOptions horizontalCentered="1"/>
      <pageSetup orientation="portrait" r:id="rId5"/>
      <headerFooter alignWithMargins="0"/>
    </customSheetView>
    <customSheetView guid="{75D8622E-4723-408B-B249-2805B46C2441}" showPageBreaks="1" printArea="1" showRuler="0">
      <selection activeCell="C13" sqref="C13"/>
      <pageMargins left="1" right="1" top="1" bottom="1" header="0.5" footer="0.5"/>
      <printOptions horizontalCentered="1"/>
      <pageSetup orientation="portrait" r:id="rId6"/>
      <headerFooter alignWithMargins="0"/>
    </customSheetView>
    <customSheetView guid="{0C6D0C04-69DE-4E3A-B1D1-0E8E605DB47E}" showPageBreaks="1" showGridLines="0" printArea="1" showRuler="0">
      <selection activeCell="B11" sqref="B11"/>
      <pageMargins left="1" right="1" top="1" bottom="1" header="0.5" footer="0.5"/>
      <printOptions horizontalCentered="1"/>
      <pageSetup orientation="portrait" r:id="rId7"/>
      <headerFooter alignWithMargins="0"/>
    </customSheetView>
    <customSheetView guid="{CF9DD503-15ED-4D19-946E-2BE043323E96}" showPageBreaks="1" showGridLines="0" printArea="1" showRuler="0">
      <selection activeCell="I17" sqref="I17"/>
      <pageMargins left="1" right="1" top="1" bottom="1" header="0.5" footer="0.5"/>
      <printOptions horizontalCentered="1"/>
      <pageSetup orientation="portrait" r:id="rId8"/>
      <headerFooter alignWithMargins="0"/>
    </customSheetView>
    <customSheetView guid="{2E1B4E85-9EBA-4DCB-A22C-856EEAA13F50}" showGridLines="0">
      <selection activeCell="B31" sqref="B31:E32"/>
      <pageMargins left="1" right="1" top="1" bottom="1" header="0.5" footer="0.5"/>
      <printOptions horizontalCentered="1"/>
      <pageSetup orientation="portrait" r:id="rId9"/>
      <headerFooter alignWithMargins="0"/>
    </customSheetView>
    <customSheetView guid="{D32493C0-863F-42DB-AB8C-F54D6DB98418}" showGridLines="0">
      <selection activeCell="D33" sqref="D33"/>
      <pageMargins left="1" right="1" top="1" bottom="1" header="0.5" footer="0.5"/>
      <printOptions horizontalCentered="1"/>
      <pageSetup orientation="portrait" r:id="rId10"/>
      <headerFooter alignWithMargins="0"/>
    </customSheetView>
    <customSheetView guid="{2AFCF646-680B-40F3-9BDE-1EBC1A80D456}" showGridLines="0">
      <selection activeCell="A2" sqref="A2:E44"/>
      <pageMargins left="1" right="1" top="1" bottom="1" header="0.5" footer="0.5"/>
      <printOptions horizontalCentered="1"/>
      <pageSetup orientation="portrait" r:id="rId11"/>
      <headerFooter alignWithMargins="0"/>
    </customSheetView>
  </customSheetViews>
  <mergeCells count="6">
    <mergeCell ref="A65:E65"/>
    <mergeCell ref="A88:E89"/>
    <mergeCell ref="A90:E91"/>
    <mergeCell ref="A1:E1"/>
    <mergeCell ref="A49:E50"/>
    <mergeCell ref="A51:E52"/>
  </mergeCells>
  <phoneticPr fontId="2" type="noConversion"/>
  <printOptions horizontalCentered="1"/>
  <pageMargins left="1" right="1" top="1" bottom="1" header="0.5" footer="0.5"/>
  <pageSetup orientation="portrait" r:id="rId1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E90"/>
  <sheetViews>
    <sheetView showGridLines="0" topLeftCell="A56" zoomScaleNormal="100" workbookViewId="0">
      <selection activeCell="N59" sqref="N59"/>
    </sheetView>
  </sheetViews>
  <sheetFormatPr defaultColWidth="9.28515625" defaultRowHeight="11.25" x14ac:dyDescent="0.2"/>
  <cols>
    <col min="1" max="1" width="10.28515625" style="1" customWidth="1"/>
    <col min="2" max="2" width="15.28515625" style="2" customWidth="1"/>
    <col min="3" max="4" width="18.7109375" style="2" customWidth="1"/>
    <col min="5" max="5" width="15" style="2" bestFit="1" customWidth="1"/>
    <col min="6" max="16384" width="9.28515625" style="2"/>
  </cols>
  <sheetData>
    <row r="1" spans="1:5" ht="11.25" customHeight="1" x14ac:dyDescent="0.2">
      <c r="A1" s="374" t="s">
        <v>265</v>
      </c>
      <c r="B1" s="374"/>
      <c r="C1" s="374"/>
      <c r="D1" s="374"/>
      <c r="E1" s="374"/>
    </row>
    <row r="2" spans="1:5" ht="23.25" customHeight="1" x14ac:dyDescent="0.2">
      <c r="A2" s="45" t="s">
        <v>63</v>
      </c>
      <c r="B2" s="22" t="s">
        <v>136</v>
      </c>
      <c r="C2" s="22" t="s">
        <v>137</v>
      </c>
      <c r="D2" s="22" t="s">
        <v>138</v>
      </c>
      <c r="E2" s="22" t="s">
        <v>139</v>
      </c>
    </row>
    <row r="3" spans="1:5" x14ac:dyDescent="0.2">
      <c r="A3" s="1">
        <v>1975</v>
      </c>
      <c r="B3" s="71">
        <v>404</v>
      </c>
      <c r="C3" s="60">
        <v>351</v>
      </c>
      <c r="D3" s="60">
        <v>53</v>
      </c>
      <c r="E3" s="60" t="s">
        <v>13</v>
      </c>
    </row>
    <row r="4" spans="1:5" x14ac:dyDescent="0.2">
      <c r="A4" s="1">
        <v>1976</v>
      </c>
      <c r="B4" s="71">
        <v>427</v>
      </c>
      <c r="C4" s="60">
        <v>362</v>
      </c>
      <c r="D4" s="60">
        <v>65</v>
      </c>
      <c r="E4" s="60" t="s">
        <v>13</v>
      </c>
    </row>
    <row r="5" spans="1:5" x14ac:dyDescent="0.2">
      <c r="A5" s="1" t="s">
        <v>263</v>
      </c>
      <c r="B5" s="71">
        <v>569</v>
      </c>
      <c r="C5" s="60" t="s">
        <v>36</v>
      </c>
      <c r="D5" s="60" t="s">
        <v>36</v>
      </c>
      <c r="E5" s="60" t="s">
        <v>13</v>
      </c>
    </row>
    <row r="6" spans="1:5" x14ac:dyDescent="0.2">
      <c r="A6" s="1">
        <v>1978</v>
      </c>
      <c r="B6" s="71">
        <v>535</v>
      </c>
      <c r="C6" s="60">
        <v>483</v>
      </c>
      <c r="D6" s="60">
        <v>52</v>
      </c>
      <c r="E6" s="60" t="s">
        <v>13</v>
      </c>
    </row>
    <row r="7" spans="1:5" x14ac:dyDescent="0.2">
      <c r="A7" s="1">
        <v>1979</v>
      </c>
      <c r="B7" s="71">
        <v>516</v>
      </c>
      <c r="C7" s="60">
        <v>473</v>
      </c>
      <c r="D7" s="60">
        <v>43</v>
      </c>
      <c r="E7" s="60" t="s">
        <v>13</v>
      </c>
    </row>
    <row r="8" spans="1:5" x14ac:dyDescent="0.2">
      <c r="A8" s="1">
        <v>1980</v>
      </c>
      <c r="B8" s="71">
        <v>510</v>
      </c>
      <c r="C8" s="60">
        <v>465</v>
      </c>
      <c r="D8" s="60">
        <v>45</v>
      </c>
      <c r="E8" s="60">
        <v>16</v>
      </c>
    </row>
    <row r="9" spans="1:5" x14ac:dyDescent="0.2">
      <c r="A9" s="1">
        <v>1981</v>
      </c>
      <c r="B9" s="71">
        <v>478</v>
      </c>
      <c r="C9" s="60">
        <v>443</v>
      </c>
      <c r="D9" s="60">
        <v>35</v>
      </c>
      <c r="E9" s="60">
        <v>3</v>
      </c>
    </row>
    <row r="10" spans="1:5" x14ac:dyDescent="0.2">
      <c r="A10" s="1">
        <v>1982</v>
      </c>
      <c r="B10" s="71">
        <v>415</v>
      </c>
      <c r="C10" s="60">
        <v>387</v>
      </c>
      <c r="D10" s="60">
        <v>28</v>
      </c>
      <c r="E10" s="60">
        <v>25</v>
      </c>
    </row>
    <row r="11" spans="1:5" x14ac:dyDescent="0.2">
      <c r="A11" s="1">
        <v>1983</v>
      </c>
      <c r="B11" s="71">
        <v>375</v>
      </c>
      <c r="C11" s="60">
        <v>354</v>
      </c>
      <c r="D11" s="60">
        <v>21</v>
      </c>
      <c r="E11" s="60">
        <v>19</v>
      </c>
    </row>
    <row r="12" spans="1:5" x14ac:dyDescent="0.2">
      <c r="A12" s="1">
        <v>1984</v>
      </c>
      <c r="B12" s="71">
        <v>334</v>
      </c>
      <c r="C12" s="60">
        <v>313</v>
      </c>
      <c r="D12" s="60">
        <v>21</v>
      </c>
      <c r="E12" s="60">
        <v>21</v>
      </c>
    </row>
    <row r="13" spans="1:5" x14ac:dyDescent="0.2">
      <c r="A13" s="1">
        <v>1985</v>
      </c>
      <c r="B13" s="71">
        <v>288</v>
      </c>
      <c r="C13" s="60">
        <v>268</v>
      </c>
      <c r="D13" s="60">
        <v>20</v>
      </c>
      <c r="E13" s="60">
        <v>19</v>
      </c>
    </row>
    <row r="14" spans="1:5" x14ac:dyDescent="0.2">
      <c r="A14" s="1">
        <v>1986</v>
      </c>
      <c r="B14" s="71">
        <v>308</v>
      </c>
      <c r="C14" s="60">
        <v>286</v>
      </c>
      <c r="D14" s="60">
        <v>22</v>
      </c>
      <c r="E14" s="60">
        <v>15</v>
      </c>
    </row>
    <row r="15" spans="1:5" x14ac:dyDescent="0.2">
      <c r="A15" s="1">
        <v>1987</v>
      </c>
      <c r="B15" s="71">
        <v>280</v>
      </c>
      <c r="C15" s="60">
        <v>269</v>
      </c>
      <c r="D15" s="60">
        <v>11</v>
      </c>
      <c r="E15" s="60" t="s">
        <v>13</v>
      </c>
    </row>
    <row r="16" spans="1:5" x14ac:dyDescent="0.2">
      <c r="A16" s="1">
        <v>1988</v>
      </c>
      <c r="B16" s="71">
        <v>281</v>
      </c>
      <c r="C16" s="60">
        <v>268</v>
      </c>
      <c r="D16" s="60">
        <v>13</v>
      </c>
      <c r="E16" s="60" t="s">
        <v>13</v>
      </c>
    </row>
    <row r="17" spans="1:5" x14ac:dyDescent="0.2">
      <c r="A17" s="1">
        <v>1989</v>
      </c>
      <c r="B17" s="71">
        <v>276</v>
      </c>
      <c r="C17" s="60">
        <v>263</v>
      </c>
      <c r="D17" s="60">
        <v>13</v>
      </c>
      <c r="E17" s="60" t="s">
        <v>13</v>
      </c>
    </row>
    <row r="18" spans="1:5" x14ac:dyDescent="0.2">
      <c r="A18" s="1">
        <v>1990</v>
      </c>
      <c r="B18" s="71">
        <v>273</v>
      </c>
      <c r="C18" s="60">
        <v>258</v>
      </c>
      <c r="D18" s="60">
        <v>15</v>
      </c>
      <c r="E18" s="60" t="s">
        <v>13</v>
      </c>
    </row>
    <row r="19" spans="1:5" x14ac:dyDescent="0.2">
      <c r="A19" s="1">
        <v>1991</v>
      </c>
      <c r="B19" s="71">
        <v>267</v>
      </c>
      <c r="C19" s="60">
        <v>251</v>
      </c>
      <c r="D19" s="60">
        <v>16</v>
      </c>
      <c r="E19" s="60" t="s">
        <v>13</v>
      </c>
    </row>
    <row r="20" spans="1:5" x14ac:dyDescent="0.2">
      <c r="A20" s="1">
        <v>1992</v>
      </c>
      <c r="B20" s="71">
        <v>269</v>
      </c>
      <c r="C20" s="60">
        <v>252</v>
      </c>
      <c r="D20" s="60">
        <v>17</v>
      </c>
      <c r="E20" s="60" t="s">
        <v>13</v>
      </c>
    </row>
    <row r="21" spans="1:5" x14ac:dyDescent="0.2">
      <c r="A21" s="1">
        <v>1993</v>
      </c>
      <c r="B21" s="71">
        <v>265</v>
      </c>
      <c r="C21" s="60">
        <v>250</v>
      </c>
      <c r="D21" s="60">
        <v>15</v>
      </c>
      <c r="E21" s="60" t="s">
        <v>13</v>
      </c>
    </row>
    <row r="22" spans="1:5" x14ac:dyDescent="0.2">
      <c r="A22" s="1">
        <v>1994</v>
      </c>
      <c r="B22" s="71">
        <v>260</v>
      </c>
      <c r="C22" s="60">
        <v>245</v>
      </c>
      <c r="D22" s="60">
        <v>15</v>
      </c>
      <c r="E22" s="60" t="s">
        <v>13</v>
      </c>
    </row>
    <row r="23" spans="1:5" x14ac:dyDescent="0.2">
      <c r="A23" s="1">
        <v>1995</v>
      </c>
      <c r="B23" s="71">
        <v>231</v>
      </c>
      <c r="C23" s="60">
        <v>217</v>
      </c>
      <c r="D23" s="60">
        <v>14</v>
      </c>
      <c r="E23" s="60">
        <v>23</v>
      </c>
    </row>
    <row r="24" spans="1:5" x14ac:dyDescent="0.2">
      <c r="A24" s="1">
        <v>1996</v>
      </c>
      <c r="B24" s="71">
        <v>210</v>
      </c>
      <c r="C24" s="60">
        <v>199</v>
      </c>
      <c r="D24" s="60">
        <v>9</v>
      </c>
      <c r="E24" s="60">
        <v>18</v>
      </c>
    </row>
    <row r="25" spans="1:5" x14ac:dyDescent="0.2">
      <c r="A25" s="1">
        <v>1997</v>
      </c>
      <c r="B25" s="71">
        <v>210</v>
      </c>
      <c r="C25" s="60">
        <v>197</v>
      </c>
      <c r="D25" s="60">
        <v>13</v>
      </c>
      <c r="E25" s="60">
        <v>0</v>
      </c>
    </row>
    <row r="26" spans="1:5" x14ac:dyDescent="0.2">
      <c r="A26" s="1">
        <v>1998</v>
      </c>
      <c r="B26" s="71">
        <v>198</v>
      </c>
      <c r="C26" s="60">
        <v>188</v>
      </c>
      <c r="D26" s="60">
        <v>10</v>
      </c>
      <c r="E26" s="60">
        <v>20</v>
      </c>
    </row>
    <row r="27" spans="1:5" x14ac:dyDescent="0.2">
      <c r="A27" s="1">
        <v>1999</v>
      </c>
      <c r="B27" s="71">
        <v>180</v>
      </c>
      <c r="C27" s="60">
        <v>172</v>
      </c>
      <c r="D27" s="60">
        <v>8</v>
      </c>
      <c r="E27" s="60">
        <v>0</v>
      </c>
    </row>
    <row r="28" spans="1:5" x14ac:dyDescent="0.2">
      <c r="A28" s="1">
        <v>2000</v>
      </c>
      <c r="B28" s="71">
        <v>143</v>
      </c>
      <c r="C28" s="60">
        <v>139</v>
      </c>
      <c r="D28" s="60">
        <v>4</v>
      </c>
      <c r="E28" s="60">
        <v>37</v>
      </c>
    </row>
    <row r="29" spans="1:5" x14ac:dyDescent="0.2">
      <c r="A29" s="1">
        <v>2001</v>
      </c>
      <c r="B29" s="71">
        <v>142</v>
      </c>
      <c r="C29" s="60">
        <v>137</v>
      </c>
      <c r="D29" s="60">
        <v>5</v>
      </c>
      <c r="E29" s="60">
        <v>0</v>
      </c>
    </row>
    <row r="30" spans="1:5" x14ac:dyDescent="0.2">
      <c r="A30" s="1">
        <v>2002</v>
      </c>
      <c r="B30" s="71">
        <v>138</v>
      </c>
      <c r="C30" s="60">
        <v>134</v>
      </c>
      <c r="D30" s="60">
        <v>4</v>
      </c>
      <c r="E30" s="60">
        <v>0</v>
      </c>
    </row>
    <row r="31" spans="1:5" x14ac:dyDescent="0.2">
      <c r="A31" s="1">
        <v>2003</v>
      </c>
      <c r="B31" s="71">
        <v>140</v>
      </c>
      <c r="C31" s="60">
        <v>137</v>
      </c>
      <c r="D31" s="60">
        <v>3</v>
      </c>
      <c r="E31" s="60">
        <v>0</v>
      </c>
    </row>
    <row r="32" spans="1:5" x14ac:dyDescent="0.2">
      <c r="A32" s="1">
        <v>2004</v>
      </c>
      <c r="B32" s="71">
        <v>143</v>
      </c>
      <c r="C32" s="60">
        <v>140</v>
      </c>
      <c r="D32" s="60">
        <v>3</v>
      </c>
      <c r="E32" s="60">
        <v>0</v>
      </c>
    </row>
    <row r="33" spans="1:5" x14ac:dyDescent="0.2">
      <c r="A33" s="1">
        <v>2005</v>
      </c>
      <c r="B33" s="67">
        <v>142</v>
      </c>
      <c r="C33" s="68">
        <v>136</v>
      </c>
      <c r="D33" s="68">
        <v>6</v>
      </c>
      <c r="E33" s="60">
        <v>0</v>
      </c>
    </row>
    <row r="34" spans="1:5" x14ac:dyDescent="0.2">
      <c r="A34" s="1">
        <v>2006</v>
      </c>
      <c r="B34" s="67">
        <v>142</v>
      </c>
      <c r="C34" s="68">
        <v>138</v>
      </c>
      <c r="D34" s="68">
        <v>4</v>
      </c>
      <c r="E34" s="60">
        <v>0</v>
      </c>
    </row>
    <row r="35" spans="1:5" x14ac:dyDescent="0.2">
      <c r="A35" s="1">
        <v>2007</v>
      </c>
      <c r="B35" s="67">
        <v>142</v>
      </c>
      <c r="C35" s="68">
        <v>138</v>
      </c>
      <c r="D35" s="68">
        <v>4</v>
      </c>
      <c r="E35" s="60">
        <v>0</v>
      </c>
    </row>
    <row r="36" spans="1:5" x14ac:dyDescent="0.2">
      <c r="A36" s="1">
        <v>2008</v>
      </c>
      <c r="B36" s="67">
        <v>142</v>
      </c>
      <c r="C36" s="68">
        <v>138</v>
      </c>
      <c r="D36" s="68">
        <v>4</v>
      </c>
      <c r="E36" s="60">
        <v>0</v>
      </c>
    </row>
    <row r="37" spans="1:5" x14ac:dyDescent="0.2">
      <c r="A37" s="1">
        <v>2009</v>
      </c>
      <c r="B37" s="67">
        <v>142</v>
      </c>
      <c r="C37" s="68">
        <v>137</v>
      </c>
      <c r="D37" s="68">
        <v>5</v>
      </c>
      <c r="E37" s="60">
        <v>0</v>
      </c>
    </row>
    <row r="38" spans="1:5" x14ac:dyDescent="0.2">
      <c r="A38" s="1">
        <v>2010</v>
      </c>
      <c r="B38" s="67">
        <v>142</v>
      </c>
      <c r="C38" s="68">
        <v>137</v>
      </c>
      <c r="D38" s="68">
        <v>5</v>
      </c>
      <c r="E38" s="60">
        <v>0</v>
      </c>
    </row>
    <row r="39" spans="1:5" x14ac:dyDescent="0.2">
      <c r="A39" s="1">
        <v>2011</v>
      </c>
      <c r="B39" s="67">
        <v>142</v>
      </c>
      <c r="C39" s="68">
        <v>136</v>
      </c>
      <c r="D39" s="68">
        <v>6</v>
      </c>
      <c r="E39" s="60">
        <v>0</v>
      </c>
    </row>
    <row r="40" spans="1:5" x14ac:dyDescent="0.2">
      <c r="A40" s="1">
        <v>2012</v>
      </c>
      <c r="B40" s="67">
        <v>142</v>
      </c>
      <c r="C40" s="68">
        <v>135</v>
      </c>
      <c r="D40" s="68">
        <v>7</v>
      </c>
      <c r="E40" s="60">
        <v>0</v>
      </c>
    </row>
    <row r="41" spans="1:5" x14ac:dyDescent="0.2">
      <c r="A41" s="1">
        <v>2013</v>
      </c>
      <c r="B41" s="67">
        <f>C41+D41</f>
        <v>142</v>
      </c>
      <c r="C41" s="68">
        <v>137</v>
      </c>
      <c r="D41" s="68">
        <v>5</v>
      </c>
      <c r="E41" s="60">
        <v>0</v>
      </c>
    </row>
    <row r="42" spans="1:5" x14ac:dyDescent="0.2">
      <c r="A42" s="1">
        <v>2014</v>
      </c>
      <c r="B42" s="67">
        <f>C42+D42</f>
        <v>141</v>
      </c>
      <c r="C42" s="68">
        <v>138</v>
      </c>
      <c r="D42" s="68">
        <v>3</v>
      </c>
      <c r="E42" s="60">
        <v>0</v>
      </c>
    </row>
    <row r="43" spans="1:5" x14ac:dyDescent="0.2">
      <c r="A43" s="1">
        <v>2015</v>
      </c>
      <c r="B43" s="67">
        <f>C43+D43</f>
        <v>142</v>
      </c>
      <c r="C43" s="68">
        <v>139</v>
      </c>
      <c r="D43" s="68">
        <v>3</v>
      </c>
      <c r="E43" s="60">
        <v>0</v>
      </c>
    </row>
    <row r="44" spans="1:5" x14ac:dyDescent="0.2">
      <c r="A44" s="1">
        <v>2016</v>
      </c>
      <c r="B44" s="67">
        <f>C44+D44</f>
        <v>142</v>
      </c>
      <c r="C44" s="68">
        <v>138</v>
      </c>
      <c r="D44" s="68">
        <v>4</v>
      </c>
      <c r="E44" s="60">
        <v>0</v>
      </c>
    </row>
    <row r="45" spans="1:5" x14ac:dyDescent="0.2">
      <c r="A45" s="1">
        <v>2017</v>
      </c>
      <c r="B45" s="67">
        <v>142</v>
      </c>
      <c r="C45" s="68">
        <v>139</v>
      </c>
      <c r="D45" s="68">
        <v>3</v>
      </c>
      <c r="E45" s="60">
        <v>0</v>
      </c>
    </row>
    <row r="46" spans="1:5" x14ac:dyDescent="0.2">
      <c r="A46" s="1">
        <v>2018</v>
      </c>
      <c r="B46" s="67">
        <v>142</v>
      </c>
      <c r="C46" s="68">
        <v>139</v>
      </c>
      <c r="D46" s="68">
        <v>3</v>
      </c>
      <c r="E46" s="60">
        <v>0</v>
      </c>
    </row>
    <row r="47" spans="1:5" x14ac:dyDescent="0.2">
      <c r="A47" s="1">
        <v>2019</v>
      </c>
      <c r="B47" s="67">
        <v>142</v>
      </c>
      <c r="C47" s="68">
        <v>139</v>
      </c>
      <c r="D47" s="68">
        <v>3</v>
      </c>
      <c r="E47" s="60">
        <v>0</v>
      </c>
    </row>
    <row r="48" spans="1:5" x14ac:dyDescent="0.2">
      <c r="A48" s="1">
        <v>2020</v>
      </c>
      <c r="B48" s="67">
        <v>142</v>
      </c>
      <c r="C48" s="68">
        <v>139</v>
      </c>
      <c r="D48" s="68">
        <v>3</v>
      </c>
      <c r="E48" s="60">
        <v>0</v>
      </c>
    </row>
    <row r="49" spans="1:5" x14ac:dyDescent="0.2">
      <c r="A49" s="1">
        <v>2021</v>
      </c>
      <c r="B49" s="67">
        <v>142</v>
      </c>
      <c r="C49" s="68">
        <v>139</v>
      </c>
      <c r="D49" s="68">
        <v>3</v>
      </c>
      <c r="E49" s="60">
        <v>0</v>
      </c>
    </row>
    <row r="50" spans="1:5" x14ac:dyDescent="0.2">
      <c r="A50" s="1">
        <v>2022</v>
      </c>
      <c r="B50" s="67">
        <v>142</v>
      </c>
      <c r="C50" s="68">
        <v>139</v>
      </c>
      <c r="D50" s="68">
        <v>3</v>
      </c>
      <c r="E50" s="60">
        <v>0</v>
      </c>
    </row>
    <row r="51" spans="1:5" x14ac:dyDescent="0.2">
      <c r="A51" s="1">
        <v>2023</v>
      </c>
      <c r="B51" s="67">
        <v>142</v>
      </c>
      <c r="C51" s="68">
        <v>139</v>
      </c>
      <c r="D51" s="68">
        <v>3</v>
      </c>
      <c r="E51" s="60">
        <v>0</v>
      </c>
    </row>
    <row r="52" spans="1:5" x14ac:dyDescent="0.2">
      <c r="A52" s="1">
        <v>2024</v>
      </c>
      <c r="B52" s="67">
        <v>142</v>
      </c>
      <c r="C52" s="68">
        <v>139</v>
      </c>
      <c r="D52" s="68">
        <v>3</v>
      </c>
      <c r="E52" s="60">
        <v>0</v>
      </c>
    </row>
    <row r="53" spans="1:5" x14ac:dyDescent="0.2">
      <c r="A53" s="1">
        <v>2025</v>
      </c>
      <c r="B53" s="67">
        <v>142</v>
      </c>
      <c r="C53" s="68">
        <v>139</v>
      </c>
      <c r="D53" s="68">
        <v>3</v>
      </c>
      <c r="E53" s="60">
        <v>0</v>
      </c>
    </row>
    <row r="54" spans="1:5" x14ac:dyDescent="0.2">
      <c r="A54" s="375" t="s">
        <v>81</v>
      </c>
      <c r="B54" s="375"/>
      <c r="C54" s="375"/>
      <c r="D54" s="375"/>
      <c r="E54" s="375"/>
    </row>
    <row r="55" spans="1:5" x14ac:dyDescent="0.2">
      <c r="A55" s="372" t="s">
        <v>264</v>
      </c>
      <c r="B55" s="372"/>
      <c r="C55" s="372"/>
      <c r="D55" s="372"/>
      <c r="E55" s="372"/>
    </row>
    <row r="60" spans="1:5" s="102" customFormat="1" x14ac:dyDescent="0.2">
      <c r="A60" s="118"/>
    </row>
    <row r="65" spans="1:5" x14ac:dyDescent="0.2">
      <c r="A65" s="373" t="s">
        <v>179</v>
      </c>
      <c r="B65" s="374"/>
      <c r="C65" s="374"/>
      <c r="D65" s="374"/>
      <c r="E65" s="374"/>
    </row>
    <row r="66" spans="1:5" ht="22.5" x14ac:dyDescent="0.2">
      <c r="A66" s="45" t="s">
        <v>63</v>
      </c>
      <c r="B66" s="22" t="s">
        <v>136</v>
      </c>
      <c r="C66" s="22" t="s">
        <v>137</v>
      </c>
      <c r="D66" s="22" t="s">
        <v>138</v>
      </c>
      <c r="E66" s="22" t="s">
        <v>139</v>
      </c>
    </row>
    <row r="67" spans="1:5" x14ac:dyDescent="0.2">
      <c r="A67" s="70" t="s">
        <v>266</v>
      </c>
      <c r="B67" s="58">
        <f>AVERAGE(B3:B8)</f>
        <v>493.5</v>
      </c>
      <c r="C67" s="58">
        <f t="shared" ref="C67:E67" si="0">AVERAGE(C3:C8)</f>
        <v>426.8</v>
      </c>
      <c r="D67" s="58">
        <f t="shared" si="0"/>
        <v>51.6</v>
      </c>
      <c r="E67" s="58">
        <f t="shared" si="0"/>
        <v>16</v>
      </c>
    </row>
    <row r="68" spans="1:5" x14ac:dyDescent="0.2">
      <c r="A68" s="70" t="s">
        <v>14</v>
      </c>
      <c r="B68" s="58">
        <f>AVERAGE(B9:B13)</f>
        <v>378</v>
      </c>
      <c r="C68" s="58">
        <f t="shared" ref="C68:E68" si="1">AVERAGE(C9:C13)</f>
        <v>353</v>
      </c>
      <c r="D68" s="58">
        <f t="shared" si="1"/>
        <v>25</v>
      </c>
      <c r="E68" s="58">
        <f t="shared" si="1"/>
        <v>17.399999999999999</v>
      </c>
    </row>
    <row r="69" spans="1:5" x14ac:dyDescent="0.2">
      <c r="A69" s="70" t="s">
        <v>15</v>
      </c>
      <c r="B69" s="58">
        <f>AVERAGE(B14:B18)</f>
        <v>283.60000000000002</v>
      </c>
      <c r="C69" s="58">
        <f>AVERAGE(C14:C18)</f>
        <v>268.8</v>
      </c>
      <c r="D69" s="58">
        <f>AVERAGE(D14:D18)</f>
        <v>14.8</v>
      </c>
      <c r="E69" s="58">
        <f>AVERAGE(E14:E18)</f>
        <v>15</v>
      </c>
    </row>
    <row r="70" spans="1:5" x14ac:dyDescent="0.2">
      <c r="A70" s="70" t="s">
        <v>169</v>
      </c>
      <c r="B70" s="58">
        <f>AVERAGE(B19:B23)</f>
        <v>258.39999999999998</v>
      </c>
      <c r="C70" s="58">
        <f>AVERAGE(C19:C23)</f>
        <v>243</v>
      </c>
      <c r="D70" s="58">
        <f>AVERAGE(D19:D23)</f>
        <v>15.4</v>
      </c>
      <c r="E70" s="58">
        <f>AVERAGE(E19:E23)</f>
        <v>23</v>
      </c>
    </row>
    <row r="71" spans="1:5" x14ac:dyDescent="0.2">
      <c r="A71" s="70" t="s">
        <v>185</v>
      </c>
      <c r="B71" s="58">
        <f>AVERAGE(B24:B28)</f>
        <v>188.2</v>
      </c>
      <c r="C71" s="58">
        <f t="shared" ref="C71:E71" si="2">AVERAGE(C24:C28)</f>
        <v>179</v>
      </c>
      <c r="D71" s="58">
        <f t="shared" si="2"/>
        <v>8.8000000000000007</v>
      </c>
      <c r="E71" s="58">
        <f t="shared" si="2"/>
        <v>15</v>
      </c>
    </row>
    <row r="72" spans="1:5" x14ac:dyDescent="0.2">
      <c r="A72" s="70" t="s">
        <v>209</v>
      </c>
      <c r="B72" s="58">
        <f>AVERAGE(B29:B33)</f>
        <v>141</v>
      </c>
      <c r="C72" s="58">
        <f t="shared" ref="C72:E72" si="3">AVERAGE(C29:C33)</f>
        <v>136.80000000000001</v>
      </c>
      <c r="D72" s="58">
        <f t="shared" si="3"/>
        <v>4.2</v>
      </c>
      <c r="E72" s="58">
        <f t="shared" si="3"/>
        <v>0</v>
      </c>
    </row>
    <row r="73" spans="1:5" x14ac:dyDescent="0.2">
      <c r="A73" s="70" t="s">
        <v>243</v>
      </c>
      <c r="B73" s="58">
        <f>AVERAGE(B34:B38)</f>
        <v>142</v>
      </c>
      <c r="C73" s="58">
        <f t="shared" ref="C73:E73" si="4">AVERAGE(C34:C38)</f>
        <v>137.6</v>
      </c>
      <c r="D73" s="58">
        <f t="shared" si="4"/>
        <v>4.4000000000000004</v>
      </c>
      <c r="E73" s="58">
        <f t="shared" si="4"/>
        <v>0</v>
      </c>
    </row>
    <row r="74" spans="1:5" x14ac:dyDescent="0.2">
      <c r="A74" s="1">
        <v>2011</v>
      </c>
      <c r="B74" s="58">
        <f t="shared" ref="B74:E74" si="5">B39</f>
        <v>142</v>
      </c>
      <c r="C74" s="58">
        <f t="shared" si="5"/>
        <v>136</v>
      </c>
      <c r="D74" s="58">
        <f t="shared" si="5"/>
        <v>6</v>
      </c>
      <c r="E74" s="58">
        <f t="shared" si="5"/>
        <v>0</v>
      </c>
    </row>
    <row r="75" spans="1:5" x14ac:dyDescent="0.2">
      <c r="A75" s="1">
        <v>2012</v>
      </c>
      <c r="B75" s="58">
        <f t="shared" ref="B75:E75" si="6">B40</f>
        <v>142</v>
      </c>
      <c r="C75" s="58">
        <f t="shared" si="6"/>
        <v>135</v>
      </c>
      <c r="D75" s="58">
        <f t="shared" si="6"/>
        <v>7</v>
      </c>
      <c r="E75" s="58">
        <f t="shared" si="6"/>
        <v>0</v>
      </c>
    </row>
    <row r="76" spans="1:5" x14ac:dyDescent="0.2">
      <c r="A76" s="1">
        <v>2013</v>
      </c>
      <c r="B76" s="58">
        <f t="shared" ref="B76:E76" si="7">B41</f>
        <v>142</v>
      </c>
      <c r="C76" s="58">
        <f t="shared" si="7"/>
        <v>137</v>
      </c>
      <c r="D76" s="58">
        <f t="shared" si="7"/>
        <v>5</v>
      </c>
      <c r="E76" s="58">
        <f t="shared" si="7"/>
        <v>0</v>
      </c>
    </row>
    <row r="77" spans="1:5" x14ac:dyDescent="0.2">
      <c r="A77" s="1">
        <v>2014</v>
      </c>
      <c r="B77" s="58">
        <f t="shared" ref="B77:E77" si="8">B42</f>
        <v>141</v>
      </c>
      <c r="C77" s="58">
        <f t="shared" si="8"/>
        <v>138</v>
      </c>
      <c r="D77" s="58">
        <f t="shared" si="8"/>
        <v>3</v>
      </c>
      <c r="E77" s="58">
        <f t="shared" si="8"/>
        <v>0</v>
      </c>
    </row>
    <row r="78" spans="1:5" x14ac:dyDescent="0.2">
      <c r="A78" s="1">
        <v>2015</v>
      </c>
      <c r="B78" s="58">
        <f t="shared" ref="B78:E78" si="9">B43</f>
        <v>142</v>
      </c>
      <c r="C78" s="58">
        <f t="shared" si="9"/>
        <v>139</v>
      </c>
      <c r="D78" s="58">
        <f t="shared" si="9"/>
        <v>3</v>
      </c>
      <c r="E78" s="58">
        <f t="shared" si="9"/>
        <v>0</v>
      </c>
    </row>
    <row r="79" spans="1:5" x14ac:dyDescent="0.2">
      <c r="A79" s="1">
        <v>2016</v>
      </c>
      <c r="B79" s="58">
        <f t="shared" ref="B79:E79" si="10">B44</f>
        <v>142</v>
      </c>
      <c r="C79" s="58">
        <f t="shared" si="10"/>
        <v>138</v>
      </c>
      <c r="D79" s="58">
        <f t="shared" si="10"/>
        <v>4</v>
      </c>
      <c r="E79" s="58">
        <f t="shared" si="10"/>
        <v>0</v>
      </c>
    </row>
    <row r="80" spans="1:5" x14ac:dyDescent="0.2">
      <c r="A80" s="1">
        <v>2017</v>
      </c>
      <c r="B80" s="58">
        <f t="shared" ref="B80:E80" si="11">B45</f>
        <v>142</v>
      </c>
      <c r="C80" s="58">
        <f t="shared" si="11"/>
        <v>139</v>
      </c>
      <c r="D80" s="58">
        <f t="shared" si="11"/>
        <v>3</v>
      </c>
      <c r="E80" s="58">
        <f t="shared" si="11"/>
        <v>0</v>
      </c>
    </row>
    <row r="81" spans="1:5" x14ac:dyDescent="0.2">
      <c r="A81" s="1">
        <v>2018</v>
      </c>
      <c r="B81" s="58">
        <f t="shared" ref="B81:E81" si="12">B46</f>
        <v>142</v>
      </c>
      <c r="C81" s="58">
        <f t="shared" si="12"/>
        <v>139</v>
      </c>
      <c r="D81" s="58">
        <f t="shared" si="12"/>
        <v>3</v>
      </c>
      <c r="E81" s="58">
        <f t="shared" si="12"/>
        <v>0</v>
      </c>
    </row>
    <row r="82" spans="1:5" x14ac:dyDescent="0.2">
      <c r="A82" s="1">
        <v>2019</v>
      </c>
      <c r="B82" s="58">
        <f t="shared" ref="B82:E82" si="13">B47</f>
        <v>142</v>
      </c>
      <c r="C82" s="58">
        <f t="shared" si="13"/>
        <v>139</v>
      </c>
      <c r="D82" s="58">
        <f t="shared" si="13"/>
        <v>3</v>
      </c>
      <c r="E82" s="58">
        <f t="shared" si="13"/>
        <v>0</v>
      </c>
    </row>
    <row r="83" spans="1:5" x14ac:dyDescent="0.2">
      <c r="A83" s="1">
        <v>2020</v>
      </c>
      <c r="B83" s="58">
        <f t="shared" ref="B83:E83" si="14">B48</f>
        <v>142</v>
      </c>
      <c r="C83" s="58">
        <f t="shared" si="14"/>
        <v>139</v>
      </c>
      <c r="D83" s="58">
        <f t="shared" si="14"/>
        <v>3</v>
      </c>
      <c r="E83" s="58">
        <f t="shared" si="14"/>
        <v>0</v>
      </c>
    </row>
    <row r="84" spans="1:5" x14ac:dyDescent="0.2">
      <c r="A84" s="1">
        <v>2021</v>
      </c>
      <c r="B84" s="58">
        <f t="shared" ref="B84:E86" si="15">B49</f>
        <v>142</v>
      </c>
      <c r="C84" s="58">
        <f t="shared" si="15"/>
        <v>139</v>
      </c>
      <c r="D84" s="58">
        <f t="shared" si="15"/>
        <v>3</v>
      </c>
      <c r="E84" s="58">
        <f t="shared" si="15"/>
        <v>0</v>
      </c>
    </row>
    <row r="85" spans="1:5" x14ac:dyDescent="0.2">
      <c r="A85" s="1">
        <v>2022</v>
      </c>
      <c r="B85" s="58">
        <f t="shared" si="15"/>
        <v>142</v>
      </c>
      <c r="C85" s="58">
        <f t="shared" si="15"/>
        <v>139</v>
      </c>
      <c r="D85" s="58">
        <f t="shared" si="15"/>
        <v>3</v>
      </c>
      <c r="E85" s="58">
        <f t="shared" si="15"/>
        <v>0</v>
      </c>
    </row>
    <row r="86" spans="1:5" x14ac:dyDescent="0.2">
      <c r="A86" s="1">
        <v>2023</v>
      </c>
      <c r="B86" s="58">
        <f t="shared" si="15"/>
        <v>142</v>
      </c>
      <c r="C86" s="58">
        <f t="shared" si="15"/>
        <v>139</v>
      </c>
      <c r="D86" s="58">
        <f t="shared" si="15"/>
        <v>3</v>
      </c>
      <c r="E86" s="58">
        <f t="shared" si="15"/>
        <v>0</v>
      </c>
    </row>
    <row r="87" spans="1:5" x14ac:dyDescent="0.2">
      <c r="A87" s="1">
        <v>2024</v>
      </c>
      <c r="B87" s="58">
        <f t="shared" ref="B87:E88" si="16">B52</f>
        <v>142</v>
      </c>
      <c r="C87" s="58">
        <f t="shared" si="16"/>
        <v>139</v>
      </c>
      <c r="D87" s="58">
        <f t="shared" si="16"/>
        <v>3</v>
      </c>
      <c r="E87" s="58">
        <f t="shared" si="16"/>
        <v>0</v>
      </c>
    </row>
    <row r="88" spans="1:5" x14ac:dyDescent="0.2">
      <c r="A88" s="1">
        <v>2025</v>
      </c>
      <c r="B88" s="58">
        <f t="shared" si="16"/>
        <v>142</v>
      </c>
      <c r="C88" s="58">
        <f t="shared" si="16"/>
        <v>139</v>
      </c>
      <c r="D88" s="58">
        <f t="shared" si="16"/>
        <v>3</v>
      </c>
      <c r="E88" s="58">
        <f t="shared" si="16"/>
        <v>0</v>
      </c>
    </row>
    <row r="89" spans="1:5" x14ac:dyDescent="0.2">
      <c r="A89" s="375" t="str">
        <f>A54</f>
        <v>a/  All values in this table are based on preliminary information available at the start of each year's review.</v>
      </c>
      <c r="B89" s="375"/>
      <c r="C89" s="375"/>
      <c r="D89" s="375"/>
      <c r="E89" s="375"/>
    </row>
    <row r="90" spans="1:5" x14ac:dyDescent="0.2">
      <c r="A90" s="372" t="str">
        <f>A55</f>
        <v xml:space="preserve">b/ 1977 - First year moratorium in effect. </v>
      </c>
      <c r="B90" s="372"/>
      <c r="C90" s="372"/>
      <c r="D90" s="372"/>
      <c r="E90" s="372"/>
    </row>
  </sheetData>
  <customSheetViews>
    <customSheetView guid="{73A60780-7FCE-4E68-9B90-6C8938057D19}" showGridLines="0">
      <selection activeCell="D38" sqref="D38"/>
      <pageMargins left="1" right="1" top="1" bottom="1" header="0.5" footer="0.5"/>
      <printOptions horizontalCentered="1"/>
      <pageSetup orientation="portrait" r:id="rId1"/>
      <headerFooter alignWithMargins="0"/>
    </customSheetView>
    <customSheetView guid="{5E2D4B7B-9524-460E-835A-89EFB26E35D2}" showPageBreaks="1" showGridLines="0" printArea="1" showRuler="0">
      <selection sqref="A1:E1"/>
      <pageMargins left="1" right="1" top="1" bottom="1" header="0.5" footer="0.5"/>
      <printOptions horizontalCentered="1"/>
      <pageSetup orientation="portrait" r:id="rId2"/>
      <headerFooter alignWithMargins="0"/>
    </customSheetView>
    <customSheetView guid="{9D1FFA88-73F7-42F2-A3C5-A9D88FF9DD10}" showGridLines="0" showRuler="0">
      <selection sqref="A1:E1"/>
      <pageMargins left="1" right="1" top="1" bottom="1" header="0.5" footer="0.5"/>
      <printOptions horizontalCentered="1"/>
      <pageSetup orientation="portrait" r:id="rId3"/>
      <headerFooter alignWithMargins="0"/>
    </customSheetView>
    <customSheetView guid="{F50AFA42-8ACD-49F6-97A0-3A0EB6FE30A6}" showPageBreaks="1" showGridLines="0" printArea="1" showRuler="0">
      <selection activeCell="H17" sqref="H17"/>
      <pageMargins left="1" right="1" top="1" bottom="1" header="0.5" footer="0.5"/>
      <printOptions horizontalCentered="1"/>
      <pageSetup orientation="portrait" r:id="rId4"/>
      <headerFooter alignWithMargins="0"/>
    </customSheetView>
    <customSheetView guid="{22ADF58D-C99D-4735-AC3B-798FE2CAC042}" showGridLines="0" showRuler="0">
      <selection sqref="A1:E1"/>
      <pageMargins left="1" right="1" top="1" bottom="1" header="0.5" footer="0.5"/>
      <printOptions horizontalCentered="1"/>
      <pageSetup orientation="portrait" r:id="rId5"/>
      <headerFooter alignWithMargins="0"/>
    </customSheetView>
    <customSheetView guid="{75D8622E-4723-408B-B249-2805B46C2441}" showPageBreaks="1" printArea="1" showRuler="0">
      <selection activeCell="C12" sqref="C12"/>
      <pageMargins left="1" right="1" top="1" bottom="1" header="0.5" footer="0.5"/>
      <printOptions horizontalCentered="1"/>
      <pageSetup orientation="portrait" r:id="rId6"/>
      <headerFooter alignWithMargins="0"/>
    </customSheetView>
    <customSheetView guid="{0C6D0C04-69DE-4E3A-B1D1-0E8E605DB47E}" showPageBreaks="1" showGridLines="0" printArea="1" showRuler="0">
      <selection activeCell="H17" sqref="H17"/>
      <pageMargins left="1" right="1" top="1" bottom="1" header="0.5" footer="0.5"/>
      <printOptions horizontalCentered="1"/>
      <pageSetup orientation="portrait" r:id="rId7"/>
      <headerFooter alignWithMargins="0"/>
    </customSheetView>
    <customSheetView guid="{CF9DD503-15ED-4D19-946E-2BE043323E96}" showPageBreaks="1" showGridLines="0" printArea="1" showRuler="0">
      <selection activeCell="C34" sqref="C34"/>
      <pageMargins left="1" right="1" top="1" bottom="1" header="0.5" footer="0.5"/>
      <printOptions horizontalCentered="1"/>
      <pageSetup orientation="portrait" r:id="rId8"/>
      <headerFooter alignWithMargins="0"/>
    </customSheetView>
    <customSheetView guid="{2E1B4E85-9EBA-4DCB-A22C-856EEAA13F50}" showGridLines="0" topLeftCell="A8">
      <selection activeCell="A36" sqref="A36"/>
      <pageMargins left="1" right="1" top="1" bottom="1" header="0.5" footer="0.5"/>
      <printOptions horizontalCentered="1"/>
      <pageSetup orientation="portrait" r:id="rId9"/>
      <headerFooter alignWithMargins="0"/>
    </customSheetView>
    <customSheetView guid="{D32493C0-863F-42DB-AB8C-F54D6DB98418}" showGridLines="0">
      <selection activeCell="D38" sqref="D38"/>
      <pageMargins left="1" right="1" top="1" bottom="1" header="0.5" footer="0.5"/>
      <printOptions horizontalCentered="1"/>
      <pageSetup orientation="portrait" r:id="rId10"/>
      <headerFooter alignWithMargins="0"/>
    </customSheetView>
    <customSheetView guid="{2AFCF646-680B-40F3-9BDE-1EBC1A80D456}" showGridLines="0">
      <selection activeCell="A2" sqref="A2:E44"/>
      <pageMargins left="1" right="1" top="1" bottom="1" header="0.5" footer="0.5"/>
      <printOptions horizontalCentered="1"/>
      <pageSetup orientation="portrait" r:id="rId11"/>
      <headerFooter alignWithMargins="0"/>
    </customSheetView>
  </customSheetViews>
  <mergeCells count="6">
    <mergeCell ref="A90:E90"/>
    <mergeCell ref="A54:E54"/>
    <mergeCell ref="A1:E1"/>
    <mergeCell ref="A55:E55"/>
    <mergeCell ref="A65:E65"/>
    <mergeCell ref="A89:E89"/>
  </mergeCells>
  <phoneticPr fontId="2" type="noConversion"/>
  <printOptions horizontalCentered="1"/>
  <pageMargins left="1" right="1" top="1" bottom="1" header="0.5" footer="0.5"/>
  <pageSetup orientation="portrait" r:id="rId1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2:G72"/>
  <sheetViews>
    <sheetView showGridLines="0" zoomScaleNormal="100" workbookViewId="0">
      <selection activeCell="D2" sqref="D2:G25"/>
    </sheetView>
  </sheetViews>
  <sheetFormatPr defaultColWidth="9.28515625" defaultRowHeight="11.25" x14ac:dyDescent="0.2"/>
  <cols>
    <col min="1" max="1" width="40.7109375" style="30" customWidth="1"/>
    <col min="2" max="2" width="40.7109375" style="2" customWidth="1"/>
    <col min="3" max="16384" width="9.28515625" style="2"/>
  </cols>
  <sheetData>
    <row r="2" spans="1:7" ht="15" customHeight="1" x14ac:dyDescent="0.2">
      <c r="A2" s="389" t="s">
        <v>173</v>
      </c>
      <c r="B2" s="332"/>
      <c r="D2" s="399"/>
      <c r="E2" s="391"/>
      <c r="F2" s="391"/>
      <c r="G2" s="391"/>
    </row>
    <row r="3" spans="1:7" s="39" customFormat="1" ht="11.25" customHeight="1" x14ac:dyDescent="0.2">
      <c r="A3" s="51" t="s">
        <v>63</v>
      </c>
      <c r="B3" s="51" t="s">
        <v>143</v>
      </c>
      <c r="D3" s="392"/>
      <c r="E3" s="392"/>
      <c r="F3" s="392"/>
      <c r="G3" s="392"/>
    </row>
    <row r="4" spans="1:7" hidden="1" x14ac:dyDescent="0.2">
      <c r="A4" s="61">
        <v>1960</v>
      </c>
      <c r="B4" s="84">
        <v>12.02738501180977</v>
      </c>
      <c r="D4" s="391"/>
      <c r="E4" s="391"/>
      <c r="F4" s="391"/>
      <c r="G4" s="391"/>
    </row>
    <row r="5" spans="1:7" hidden="1" x14ac:dyDescent="0.2">
      <c r="A5" s="61">
        <v>1961</v>
      </c>
      <c r="B5" s="84">
        <v>12.154611897367761</v>
      </c>
      <c r="D5" s="391"/>
      <c r="E5" s="391"/>
      <c r="F5" s="391"/>
      <c r="G5" s="391"/>
    </row>
    <row r="6" spans="1:7" hidden="1" x14ac:dyDescent="0.2">
      <c r="A6" s="61">
        <v>1962</v>
      </c>
      <c r="B6" s="84">
        <v>12.302275710616259</v>
      </c>
      <c r="D6" s="391"/>
      <c r="E6" s="391"/>
      <c r="F6" s="391"/>
      <c r="G6" s="391"/>
    </row>
    <row r="7" spans="1:7" hidden="1" x14ac:dyDescent="0.2">
      <c r="A7" s="61">
        <v>1963</v>
      </c>
      <c r="B7" s="84">
        <v>12.444564164032776</v>
      </c>
      <c r="D7" s="391"/>
      <c r="E7" s="391"/>
      <c r="F7" s="391"/>
      <c r="G7" s="391"/>
    </row>
    <row r="8" spans="1:7" hidden="1" x14ac:dyDescent="0.2">
      <c r="A8" s="61">
        <v>1964</v>
      </c>
      <c r="B8" s="84">
        <v>12.633778835186799</v>
      </c>
      <c r="D8" s="391"/>
      <c r="E8" s="391"/>
      <c r="F8" s="391"/>
      <c r="G8" s="391"/>
    </row>
    <row r="9" spans="1:7" hidden="1" x14ac:dyDescent="0.2">
      <c r="A9" s="61">
        <v>1965</v>
      </c>
      <c r="B9" s="84">
        <v>12.864531817575674</v>
      </c>
      <c r="D9" s="391"/>
      <c r="E9" s="391"/>
      <c r="F9" s="391"/>
      <c r="G9" s="391"/>
    </row>
    <row r="10" spans="1:7" hidden="1" x14ac:dyDescent="0.2">
      <c r="A10" s="61">
        <v>1966</v>
      </c>
      <c r="B10" s="84">
        <v>13.224755490713292</v>
      </c>
      <c r="D10" s="391"/>
      <c r="E10" s="391"/>
      <c r="F10" s="391"/>
      <c r="G10" s="391"/>
    </row>
    <row r="11" spans="1:7" hidden="1" x14ac:dyDescent="0.2">
      <c r="A11" s="61">
        <v>1967</v>
      </c>
      <c r="B11" s="84">
        <v>13.608964913420381</v>
      </c>
      <c r="D11" s="391"/>
      <c r="E11" s="391"/>
      <c r="F11" s="391"/>
      <c r="G11" s="391"/>
    </row>
    <row r="12" spans="1:7" hidden="1" x14ac:dyDescent="0.2">
      <c r="A12" s="61">
        <v>1968</v>
      </c>
      <c r="B12" s="84">
        <v>14.188830555101712</v>
      </c>
      <c r="D12" s="391"/>
      <c r="E12" s="391"/>
      <c r="F12" s="391"/>
      <c r="G12" s="391"/>
    </row>
    <row r="13" spans="1:7" hidden="1" x14ac:dyDescent="0.2">
      <c r="A13" s="61">
        <v>1969</v>
      </c>
      <c r="B13" s="84">
        <v>14.883927512624284</v>
      </c>
      <c r="D13" s="391"/>
      <c r="E13" s="391"/>
      <c r="F13" s="391"/>
      <c r="G13" s="391"/>
    </row>
    <row r="14" spans="1:7" hidden="1" x14ac:dyDescent="0.2">
      <c r="A14" s="61">
        <v>1970</v>
      </c>
      <c r="B14" s="84">
        <v>15.669685524151856</v>
      </c>
      <c r="D14" s="391"/>
      <c r="E14" s="391"/>
      <c r="F14" s="391"/>
      <c r="G14" s="391"/>
    </row>
    <row r="15" spans="1:7" hidden="1" x14ac:dyDescent="0.2">
      <c r="A15" s="61">
        <v>1971</v>
      </c>
      <c r="B15" s="84">
        <v>16.465023940874175</v>
      </c>
      <c r="D15" s="391"/>
      <c r="E15" s="391"/>
      <c r="F15" s="391"/>
      <c r="G15" s="391"/>
    </row>
    <row r="16" spans="1:7" hidden="1" x14ac:dyDescent="0.2">
      <c r="A16" s="61">
        <v>1972</v>
      </c>
      <c r="B16" s="84">
        <v>17.176452042750896</v>
      </c>
      <c r="D16" s="391"/>
      <c r="E16" s="391"/>
      <c r="F16" s="391"/>
      <c r="G16" s="391"/>
    </row>
    <row r="17" spans="1:7" hidden="1" x14ac:dyDescent="0.2">
      <c r="A17" s="61">
        <v>1973</v>
      </c>
      <c r="B17" s="84">
        <v>18.11791866677952</v>
      </c>
      <c r="D17" s="391"/>
      <c r="E17" s="391"/>
      <c r="F17" s="391"/>
      <c r="G17" s="391"/>
    </row>
    <row r="18" spans="1:7" hidden="1" x14ac:dyDescent="0.2">
      <c r="A18" s="61">
        <v>1974</v>
      </c>
      <c r="B18" s="84">
        <v>19.747385983623371</v>
      </c>
      <c r="D18" s="391"/>
      <c r="E18" s="391"/>
      <c r="F18" s="391"/>
      <c r="G18" s="391"/>
    </row>
    <row r="19" spans="1:7" hidden="1" x14ac:dyDescent="0.2">
      <c r="A19" s="61">
        <v>1975</v>
      </c>
      <c r="B19" s="84">
        <v>21.577136668485931</v>
      </c>
      <c r="D19" s="391"/>
      <c r="E19" s="391"/>
      <c r="F19" s="391"/>
      <c r="G19" s="391"/>
    </row>
    <row r="20" spans="1:7" hidden="1" x14ac:dyDescent="0.2">
      <c r="A20" s="61">
        <v>1976</v>
      </c>
      <c r="B20" s="84">
        <v>22.764766631395986</v>
      </c>
      <c r="D20" s="391"/>
      <c r="E20" s="391"/>
      <c r="F20" s="391"/>
      <c r="G20" s="391"/>
    </row>
    <row r="21" spans="1:7" hidden="1" x14ac:dyDescent="0.2">
      <c r="A21" s="61">
        <v>1977</v>
      </c>
      <c r="B21" s="84">
        <v>24.178944640525462</v>
      </c>
      <c r="D21" s="391"/>
      <c r="E21" s="391"/>
      <c r="F21" s="391"/>
      <c r="G21" s="391"/>
    </row>
    <row r="22" spans="1:7" hidden="1" x14ac:dyDescent="0.2">
      <c r="A22" s="61">
        <v>1978</v>
      </c>
      <c r="B22" s="84">
        <v>25.880033935250246</v>
      </c>
      <c r="D22" s="391"/>
      <c r="E22" s="391"/>
      <c r="F22" s="391"/>
      <c r="G22" s="391"/>
    </row>
    <row r="23" spans="1:7" hidden="1" x14ac:dyDescent="0.2">
      <c r="A23" s="61">
        <v>1979</v>
      </c>
      <c r="B23" s="84">
        <v>28.026816887261941</v>
      </c>
      <c r="D23" s="391"/>
      <c r="E23" s="391"/>
      <c r="F23" s="391"/>
      <c r="G23" s="391"/>
    </row>
    <row r="24" spans="1:7" hidden="1" x14ac:dyDescent="0.2">
      <c r="A24" s="62">
        <v>1980</v>
      </c>
      <c r="B24" s="84">
        <v>30.558889329807066</v>
      </c>
      <c r="D24" s="391"/>
      <c r="E24" s="391"/>
      <c r="F24" s="391"/>
      <c r="G24" s="391"/>
    </row>
    <row r="25" spans="1:7" x14ac:dyDescent="0.2">
      <c r="A25" s="62">
        <v>1981</v>
      </c>
      <c r="B25" s="84">
        <v>33.449934715009775</v>
      </c>
      <c r="D25" s="391"/>
      <c r="E25" s="391"/>
      <c r="F25" s="391"/>
      <c r="G25" s="391"/>
    </row>
    <row r="26" spans="1:7" x14ac:dyDescent="0.2">
      <c r="A26" s="62">
        <v>1982</v>
      </c>
      <c r="B26" s="84">
        <v>35.517317409959524</v>
      </c>
    </row>
    <row r="27" spans="1:7" x14ac:dyDescent="0.2">
      <c r="A27" s="62">
        <v>1983</v>
      </c>
      <c r="B27" s="84">
        <v>36.90775606971156</v>
      </c>
    </row>
    <row r="28" spans="1:7" x14ac:dyDescent="0.2">
      <c r="A28" s="62">
        <v>1984</v>
      </c>
      <c r="B28" s="84">
        <v>38.239766897970561</v>
      </c>
    </row>
    <row r="29" spans="1:7" x14ac:dyDescent="0.2">
      <c r="A29" s="62">
        <v>1985</v>
      </c>
      <c r="B29" s="84">
        <v>39.449469679812751</v>
      </c>
    </row>
    <row r="30" spans="1:7" x14ac:dyDescent="0.2">
      <c r="A30" s="62">
        <v>1986</v>
      </c>
      <c r="B30" s="84">
        <v>40.243503681757929</v>
      </c>
    </row>
    <row r="31" spans="1:7" x14ac:dyDescent="0.2">
      <c r="A31" s="62">
        <v>1987</v>
      </c>
      <c r="B31" s="84">
        <v>41.240795085962908</v>
      </c>
    </row>
    <row r="32" spans="1:7" x14ac:dyDescent="0.2">
      <c r="A32" s="62">
        <v>1988</v>
      </c>
      <c r="B32" s="84">
        <v>42.695296984332714</v>
      </c>
    </row>
    <row r="33" spans="1:2" x14ac:dyDescent="0.2">
      <c r="A33" s="62">
        <v>1989</v>
      </c>
      <c r="B33" s="84">
        <v>44.369643808406309</v>
      </c>
    </row>
    <row r="34" spans="1:2" x14ac:dyDescent="0.2">
      <c r="A34" s="62">
        <v>1990</v>
      </c>
      <c r="B34" s="84">
        <v>46.030161535529039</v>
      </c>
    </row>
    <row r="35" spans="1:2" x14ac:dyDescent="0.2">
      <c r="A35" s="62">
        <v>1991</v>
      </c>
      <c r="B35" s="84">
        <v>47.586984572471096</v>
      </c>
    </row>
    <row r="36" spans="1:2" x14ac:dyDescent="0.2">
      <c r="A36" s="62">
        <v>1992</v>
      </c>
      <c r="B36" s="84">
        <v>48.671481484432334</v>
      </c>
    </row>
    <row r="37" spans="1:2" x14ac:dyDescent="0.2">
      <c r="A37" s="62">
        <v>1993</v>
      </c>
      <c r="B37" s="84">
        <v>49.825339513455326</v>
      </c>
    </row>
    <row r="38" spans="1:2" x14ac:dyDescent="0.2">
      <c r="A38" s="62">
        <v>1994</v>
      </c>
      <c r="B38" s="84">
        <v>50.888968981753216</v>
      </c>
    </row>
    <row r="39" spans="1:2" x14ac:dyDescent="0.2">
      <c r="A39" s="62">
        <v>1995</v>
      </c>
      <c r="B39" s="84">
        <v>51.955710493918914</v>
      </c>
    </row>
    <row r="40" spans="1:2" x14ac:dyDescent="0.2">
      <c r="A40" s="62">
        <v>1996</v>
      </c>
      <c r="B40" s="84">
        <v>52.907032290638121</v>
      </c>
    </row>
    <row r="41" spans="1:2" x14ac:dyDescent="0.2">
      <c r="A41" s="62">
        <v>1997</v>
      </c>
      <c r="B41" s="84">
        <v>53.819834559115677</v>
      </c>
    </row>
    <row r="42" spans="1:2" x14ac:dyDescent="0.2">
      <c r="A42" s="62">
        <v>1998</v>
      </c>
      <c r="B42" s="84">
        <v>54.424193868834891</v>
      </c>
    </row>
    <row r="43" spans="1:2" x14ac:dyDescent="0.2">
      <c r="A43" s="62">
        <v>1999</v>
      </c>
      <c r="B43" s="84">
        <v>55.194610142677647</v>
      </c>
    </row>
    <row r="44" spans="1:2" x14ac:dyDescent="0.2">
      <c r="A44" s="62">
        <v>2000</v>
      </c>
      <c r="B44" s="84">
        <v>56.445216493159798</v>
      </c>
    </row>
    <row r="45" spans="1:2" x14ac:dyDescent="0.2">
      <c r="A45" s="62">
        <v>2001</v>
      </c>
      <c r="B45" s="84">
        <v>57.715729648641087</v>
      </c>
    </row>
    <row r="46" spans="1:2" x14ac:dyDescent="0.2">
      <c r="A46" s="62">
        <v>2002</v>
      </c>
      <c r="B46" s="84">
        <v>58.612688239423036</v>
      </c>
    </row>
    <row r="47" spans="1:2" x14ac:dyDescent="0.2">
      <c r="A47" s="62">
        <v>2003</v>
      </c>
      <c r="B47" s="84">
        <v>59.77019042292644</v>
      </c>
    </row>
    <row r="48" spans="1:2" x14ac:dyDescent="0.2">
      <c r="A48" s="62">
        <v>2004</v>
      </c>
      <c r="B48" s="84">
        <v>61.376995094183563</v>
      </c>
    </row>
    <row r="49" spans="1:2" ht="11.25" customHeight="1" x14ac:dyDescent="0.2">
      <c r="A49" s="62">
        <v>2005</v>
      </c>
      <c r="B49" s="84">
        <v>63.301442654695492</v>
      </c>
    </row>
    <row r="50" spans="1:2" s="15" customFormat="1" ht="11.25" customHeight="1" x14ac:dyDescent="0.2">
      <c r="A50" s="62">
        <v>2006</v>
      </c>
      <c r="B50" s="84">
        <v>65.253987181019355</v>
      </c>
    </row>
    <row r="51" spans="1:2" s="15" customFormat="1" ht="11.25" customHeight="1" x14ac:dyDescent="0.2">
      <c r="A51" s="62">
        <v>2007</v>
      </c>
      <c r="B51" s="84">
        <v>67.021658403381053</v>
      </c>
    </row>
    <row r="52" spans="1:2" s="15" customFormat="1" ht="11.25" customHeight="1" x14ac:dyDescent="0.2">
      <c r="A52" s="62">
        <v>2008</v>
      </c>
      <c r="B52" s="84">
        <v>68.313034649551938</v>
      </c>
    </row>
    <row r="53" spans="1:2" s="15" customFormat="1" ht="11.25" customHeight="1" x14ac:dyDescent="0.2">
      <c r="A53" s="73">
        <v>2009</v>
      </c>
      <c r="B53" s="84">
        <v>68.734459577871135</v>
      </c>
    </row>
    <row r="54" spans="1:2" s="15" customFormat="1" ht="11.25" customHeight="1" x14ac:dyDescent="0.2">
      <c r="A54" s="62">
        <v>2010</v>
      </c>
      <c r="B54" s="84">
        <v>69.569506073712702</v>
      </c>
    </row>
    <row r="55" spans="1:2" s="15" customFormat="1" ht="11.25" customHeight="1" x14ac:dyDescent="0.2">
      <c r="A55" s="62">
        <v>2011</v>
      </c>
      <c r="B55" s="84">
        <v>71.00477175389311</v>
      </c>
    </row>
    <row r="56" spans="1:2" s="15" customFormat="1" ht="11.25" customHeight="1" x14ac:dyDescent="0.2">
      <c r="A56" s="62">
        <v>2012</v>
      </c>
      <c r="B56" s="84">
        <v>72.327067149339186</v>
      </c>
    </row>
    <row r="57" spans="1:2" s="15" customFormat="1" ht="11.25" customHeight="1" x14ac:dyDescent="0.2">
      <c r="A57" s="62">
        <v>2013</v>
      </c>
      <c r="B57" s="84">
        <v>73.557962236305528</v>
      </c>
    </row>
    <row r="58" spans="1:2" s="15" customFormat="1" ht="11.25" customHeight="1" x14ac:dyDescent="0.2">
      <c r="A58" s="62">
        <v>2014</v>
      </c>
      <c r="B58" s="84">
        <v>74.839020134064938</v>
      </c>
    </row>
    <row r="59" spans="1:2" s="15" customFormat="1" ht="11.25" customHeight="1" x14ac:dyDescent="0.2">
      <c r="A59" s="62">
        <v>2015</v>
      </c>
      <c r="B59" s="84">
        <v>75.533673317280702</v>
      </c>
    </row>
    <row r="60" spans="1:2" s="15" customFormat="1" ht="11.25" customHeight="1" x14ac:dyDescent="0.2">
      <c r="A60" s="62">
        <v>2016</v>
      </c>
      <c r="B60" s="84">
        <v>76.251312498606111</v>
      </c>
    </row>
    <row r="61" spans="1:2" s="15" customFormat="1" ht="11.25" customHeight="1" x14ac:dyDescent="0.2">
      <c r="A61" s="62">
        <v>2017</v>
      </c>
      <c r="B61" s="84">
        <v>77.616990702134473</v>
      </c>
    </row>
    <row r="62" spans="1:2" s="15" customFormat="1" ht="11.25" customHeight="1" x14ac:dyDescent="0.2">
      <c r="A62" s="62">
        <v>2018</v>
      </c>
      <c r="B62" s="84">
        <v>79.395033571456764</v>
      </c>
    </row>
    <row r="63" spans="1:2" s="15" customFormat="1" ht="11.25" customHeight="1" x14ac:dyDescent="0.2">
      <c r="A63" s="62">
        <v>2019</v>
      </c>
      <c r="B63" s="84">
        <v>80.705454303932584</v>
      </c>
    </row>
    <row r="64" spans="1:2" s="15" customFormat="1" ht="11.25" customHeight="1" x14ac:dyDescent="0.2">
      <c r="A64" s="62">
        <v>2020</v>
      </c>
      <c r="B64" s="84">
        <v>81.790848251390713</v>
      </c>
    </row>
    <row r="65" spans="1:2" s="15" customFormat="1" ht="11.25" customHeight="1" x14ac:dyDescent="0.2">
      <c r="A65" s="62">
        <v>2021</v>
      </c>
      <c r="B65" s="84">
        <v>85.522732003982895</v>
      </c>
    </row>
    <row r="66" spans="1:2" s="15" customFormat="1" ht="11.25" customHeight="1" x14ac:dyDescent="0.2">
      <c r="A66" s="62">
        <v>2022</v>
      </c>
      <c r="B66" s="84">
        <v>91.605762208917085</v>
      </c>
    </row>
    <row r="67" spans="1:2" s="15" customFormat="1" ht="11.25" customHeight="1" x14ac:dyDescent="0.2">
      <c r="A67" s="62">
        <v>2023</v>
      </c>
      <c r="B67" s="84">
        <v>94.995310486954693</v>
      </c>
    </row>
    <row r="68" spans="1:2" s="15" customFormat="1" ht="11.25" customHeight="1" x14ac:dyDescent="0.2">
      <c r="A68" s="62">
        <v>2024</v>
      </c>
      <c r="B68" s="84">
        <v>97.353525652062444</v>
      </c>
    </row>
    <row r="69" spans="1:2" s="15" customFormat="1" ht="11.25" customHeight="1" x14ac:dyDescent="0.2">
      <c r="A69" s="62">
        <v>2025</v>
      </c>
      <c r="B69" s="84">
        <v>100</v>
      </c>
    </row>
    <row r="70" spans="1:2" ht="28.5" customHeight="1" x14ac:dyDescent="0.2">
      <c r="A70" s="339" t="s">
        <v>252</v>
      </c>
      <c r="B70" s="339"/>
    </row>
    <row r="71" spans="1:2" x14ac:dyDescent="0.2">
      <c r="A71" s="390"/>
      <c r="B71" s="390"/>
    </row>
    <row r="72" spans="1:2" x14ac:dyDescent="0.2">
      <c r="A72" s="36"/>
      <c r="B72" s="37"/>
    </row>
  </sheetData>
  <customSheetViews>
    <customSheetView guid="{73A60780-7FCE-4E68-9B90-6C8938057D19}" showGridLines="0" topLeftCell="A28">
      <selection activeCell="B53" sqref="B53"/>
      <pageMargins left="1" right="1" top="1" bottom="1" header="0.5" footer="0.5"/>
      <printOptions horizontalCentered="1"/>
      <pageSetup orientation="portrait" r:id="rId1"/>
      <headerFooter alignWithMargins="0"/>
    </customSheetView>
    <customSheetView guid="{5E2D4B7B-9524-460E-835A-89EFB26E35D2}" showPageBreaks="1" showGridLines="0" printArea="1" showRuler="0">
      <selection activeCell="A49" sqref="A49:IV49"/>
      <pageMargins left="1" right="1" top="1" bottom="1" header="0.5" footer="0.5"/>
      <printOptions horizontalCentered="1"/>
      <pageSetup orientation="portrait" r:id="rId2"/>
      <headerFooter alignWithMargins="0"/>
    </customSheetView>
    <customSheetView guid="{9D1FFA88-73F7-42F2-A3C5-A9D88FF9DD10}" showGridLines="0" showRuler="0" topLeftCell="A15">
      <selection activeCell="B24" sqref="B24"/>
      <pageMargins left="1" right="1" top="1" bottom="1" header="0.5" footer="0.5"/>
      <printOptions horizontalCentered="1"/>
      <pageSetup orientation="portrait" r:id="rId3"/>
      <headerFooter alignWithMargins="0"/>
    </customSheetView>
    <customSheetView guid="{F50AFA42-8ACD-49F6-97A0-3A0EB6FE30A6}" showPageBreaks="1" showGridLines="0" printArea="1" showRuler="0">
      <selection activeCell="B48" sqref="B48"/>
      <pageMargins left="1" right="1" top="1" bottom="1" header="0.5" footer="0.5"/>
      <printOptions horizontalCentered="1"/>
      <pageSetup orientation="portrait" r:id="rId4"/>
      <headerFooter alignWithMargins="0"/>
    </customSheetView>
    <customSheetView guid="{22ADF58D-C99D-4735-AC3B-798FE2CAC042}" showGridLines="0" showRuler="0">
      <selection sqref="A1:B1"/>
      <pageMargins left="1" right="1" top="1" bottom="1" header="0.5" footer="0.5"/>
      <printOptions horizontalCentered="1"/>
      <pageSetup orientation="portrait" r:id="rId5"/>
      <headerFooter alignWithMargins="0"/>
    </customSheetView>
    <customSheetView guid="{75D8622E-4723-408B-B249-2805B46C2441}" showPageBreaks="1" printArea="1" showRuler="0" topLeftCell="A19">
      <selection activeCell="D47" sqref="D47"/>
      <pageMargins left="1" right="1" top="1" bottom="1" header="0.5" footer="0.5"/>
      <printOptions horizontalCentered="1"/>
      <pageSetup orientation="portrait" r:id="rId6"/>
      <headerFooter alignWithMargins="0"/>
    </customSheetView>
    <customSheetView guid="{0C6D0C04-69DE-4E3A-B1D1-0E8E605DB47E}" showPageBreaks="1" showGridLines="0" printArea="1" showRuler="0">
      <selection activeCell="A43" sqref="A43"/>
      <pageMargins left="1" right="1" top="1" bottom="1" header="0.5" footer="0.5"/>
      <printOptions horizontalCentered="1"/>
      <pageSetup orientation="portrait" r:id="rId7"/>
      <headerFooter alignWithMargins="0"/>
    </customSheetView>
    <customSheetView guid="{CF9DD503-15ED-4D19-946E-2BE043323E96}" showPageBreaks="1" showGridLines="0" printArea="1" showRuler="0">
      <selection activeCell="B47" sqref="B47"/>
      <pageMargins left="1" right="1" top="1" bottom="1" header="0.5" footer="0.5"/>
      <printOptions horizontalCentered="1"/>
      <pageSetup orientation="portrait" r:id="rId8"/>
      <headerFooter alignWithMargins="0"/>
    </customSheetView>
    <customSheetView guid="{2E1B4E85-9EBA-4DCB-A22C-856EEAA13F50}" showGridLines="0" topLeftCell="A22">
      <selection activeCell="A51" sqref="A51"/>
      <pageMargins left="1" right="1" top="1" bottom="1" header="0.5" footer="0.5"/>
      <printOptions horizontalCentered="1"/>
      <pageSetup orientation="portrait" r:id="rId9"/>
      <headerFooter alignWithMargins="0"/>
    </customSheetView>
    <customSheetView guid="{D32493C0-863F-42DB-AB8C-F54D6DB98418}" showGridLines="0" topLeftCell="A28">
      <selection activeCell="B53" sqref="B53"/>
      <pageMargins left="1" right="1" top="1" bottom="1" header="0.5" footer="0.5"/>
      <printOptions horizontalCentered="1"/>
      <pageSetup orientation="portrait" r:id="rId10"/>
      <headerFooter alignWithMargins="0"/>
    </customSheetView>
    <customSheetView guid="{2AFCF646-680B-40F3-9BDE-1EBC1A80D456}" showGridLines="0" topLeftCell="A31">
      <selection activeCell="A58" sqref="A58"/>
      <pageMargins left="1" right="1" top="1" bottom="1" header="0.5" footer="0.5"/>
      <printOptions horizontalCentered="1"/>
      <pageSetup orientation="portrait" r:id="rId11"/>
      <headerFooter alignWithMargins="0"/>
    </customSheetView>
  </customSheetViews>
  <mergeCells count="3">
    <mergeCell ref="A2:B2"/>
    <mergeCell ref="A71:B71"/>
    <mergeCell ref="A70:B70"/>
  </mergeCells>
  <phoneticPr fontId="2" type="noConversion"/>
  <printOptions horizontalCentered="1"/>
  <pageMargins left="1" right="1" top="1" bottom="1" header="0.5" footer="0.5"/>
  <pageSetup orientation="portrait" r:id="rId1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V169"/>
  <sheetViews>
    <sheetView showGridLines="0" topLeftCell="A123" zoomScaleNormal="100" zoomScaleSheetLayoutView="110" workbookViewId="0">
      <selection activeCell="N59" sqref="N59"/>
    </sheetView>
  </sheetViews>
  <sheetFormatPr defaultColWidth="9.28515625" defaultRowHeight="11.25" x14ac:dyDescent="0.2"/>
  <cols>
    <col min="1" max="1" width="8.7109375" style="1" customWidth="1"/>
    <col min="2" max="2" width="15.7109375" style="3" bestFit="1" customWidth="1"/>
    <col min="3" max="3" width="6.5703125" style="3" bestFit="1" customWidth="1"/>
    <col min="4" max="4" width="1.7109375" style="3" customWidth="1"/>
    <col min="5" max="6" width="6.5703125" style="3" bestFit="1" customWidth="1"/>
    <col min="7" max="7" width="1.7109375" style="3" customWidth="1"/>
    <col min="8" max="9" width="6.5703125" style="3" bestFit="1" customWidth="1"/>
    <col min="10" max="10" width="1.7109375" style="3" customWidth="1"/>
    <col min="11" max="11" width="6.5703125" style="3" bestFit="1" customWidth="1"/>
    <col min="12" max="12" width="6.5703125" style="4" bestFit="1" customWidth="1"/>
    <col min="13" max="13" width="1.7109375" style="5" customWidth="1"/>
    <col min="14" max="15" width="6.5703125" style="3" bestFit="1" customWidth="1"/>
    <col min="16" max="16" width="1.7109375" style="3" customWidth="1"/>
    <col min="17" max="17" width="5.5703125" style="3" bestFit="1" customWidth="1"/>
    <col min="18" max="18" width="5.7109375" style="3" bestFit="1" customWidth="1"/>
    <col min="19" max="19" width="1.7109375" style="3" customWidth="1"/>
    <col min="20" max="20" width="6" style="3" bestFit="1" customWidth="1"/>
    <col min="21" max="21" width="6.28515625" style="3" bestFit="1" customWidth="1"/>
    <col min="22" max="22" width="9.28515625" style="2" bestFit="1" customWidth="1"/>
    <col min="23" max="16384" width="9.28515625" style="2"/>
  </cols>
  <sheetData>
    <row r="1" spans="1:21" x14ac:dyDescent="0.2">
      <c r="A1" s="322" t="s">
        <v>177</v>
      </c>
      <c r="B1" s="322"/>
      <c r="C1" s="322"/>
      <c r="D1" s="322"/>
      <c r="E1" s="322"/>
      <c r="F1" s="322"/>
      <c r="G1" s="322"/>
      <c r="H1" s="322"/>
      <c r="I1" s="322"/>
      <c r="J1" s="322"/>
      <c r="K1" s="322"/>
      <c r="L1" s="322"/>
      <c r="M1" s="322"/>
      <c r="N1" s="322"/>
      <c r="O1" s="322"/>
      <c r="P1" s="322"/>
      <c r="Q1" s="322"/>
      <c r="R1" s="322"/>
      <c r="S1" s="322"/>
      <c r="T1" s="322"/>
      <c r="U1" s="322"/>
    </row>
    <row r="2" spans="1:21" x14ac:dyDescent="0.2">
      <c r="A2" s="77"/>
      <c r="B2" s="326" t="s">
        <v>1</v>
      </c>
      <c r="C2" s="326"/>
      <c r="D2" s="8"/>
      <c r="E2" s="320" t="s">
        <v>2</v>
      </c>
      <c r="F2" s="320"/>
      <c r="G2" s="8"/>
      <c r="H2" s="320" t="s">
        <v>3</v>
      </c>
      <c r="I2" s="320"/>
      <c r="J2" s="8"/>
      <c r="K2" s="320" t="s">
        <v>4</v>
      </c>
      <c r="L2" s="320"/>
      <c r="M2" s="8"/>
      <c r="N2" s="320" t="s">
        <v>5</v>
      </c>
      <c r="O2" s="320"/>
      <c r="P2" s="8"/>
      <c r="Q2" s="320" t="s">
        <v>6</v>
      </c>
      <c r="R2" s="320"/>
      <c r="S2" s="8"/>
      <c r="T2" s="320" t="s">
        <v>7</v>
      </c>
      <c r="U2" s="320"/>
    </row>
    <row r="3" spans="1:21" ht="22.5" x14ac:dyDescent="0.2">
      <c r="A3" s="77" t="s">
        <v>51</v>
      </c>
      <c r="B3" s="85" t="s">
        <v>30</v>
      </c>
      <c r="C3" s="85" t="s">
        <v>31</v>
      </c>
      <c r="D3" s="85"/>
      <c r="E3" s="85" t="s">
        <v>30</v>
      </c>
      <c r="F3" s="85" t="s">
        <v>31</v>
      </c>
      <c r="G3" s="85"/>
      <c r="H3" s="85" t="s">
        <v>30</v>
      </c>
      <c r="I3" s="85" t="s">
        <v>31</v>
      </c>
      <c r="J3" s="85"/>
      <c r="K3" s="85" t="s">
        <v>30</v>
      </c>
      <c r="L3" s="85" t="s">
        <v>31</v>
      </c>
      <c r="M3" s="9"/>
      <c r="N3" s="85" t="s">
        <v>30</v>
      </c>
      <c r="O3" s="85" t="s">
        <v>31</v>
      </c>
      <c r="P3" s="85"/>
      <c r="Q3" s="85" t="s">
        <v>30</v>
      </c>
      <c r="R3" s="85" t="s">
        <v>31</v>
      </c>
      <c r="S3" s="85"/>
      <c r="T3" s="85" t="s">
        <v>34</v>
      </c>
      <c r="U3" s="85" t="s">
        <v>31</v>
      </c>
    </row>
    <row r="4" spans="1:21" x14ac:dyDescent="0.2">
      <c r="B4" s="325" t="s">
        <v>9</v>
      </c>
      <c r="C4" s="325"/>
      <c r="D4" s="325"/>
      <c r="E4" s="325"/>
      <c r="F4" s="325"/>
      <c r="G4" s="325"/>
      <c r="H4" s="325"/>
      <c r="I4" s="325"/>
      <c r="J4" s="325"/>
      <c r="K4" s="325"/>
      <c r="L4" s="325"/>
      <c r="M4" s="325"/>
      <c r="N4" s="325"/>
      <c r="O4" s="325"/>
      <c r="P4" s="325"/>
      <c r="Q4" s="325"/>
      <c r="R4" s="325"/>
      <c r="S4" s="325"/>
      <c r="T4" s="325"/>
      <c r="U4" s="325"/>
    </row>
    <row r="5" spans="1:21" x14ac:dyDescent="0.2">
      <c r="A5" s="1">
        <v>1980</v>
      </c>
      <c r="B5" s="3">
        <v>10.9</v>
      </c>
      <c r="C5" s="3">
        <v>12</v>
      </c>
      <c r="E5" s="3">
        <v>12.6</v>
      </c>
      <c r="F5" s="3" t="s">
        <v>13</v>
      </c>
      <c r="H5" s="3">
        <v>12.5</v>
      </c>
      <c r="I5" s="3">
        <v>13.2</v>
      </c>
      <c r="K5" s="3">
        <v>14.2</v>
      </c>
      <c r="L5" s="3">
        <v>13.5</v>
      </c>
      <c r="N5" s="3">
        <v>10.9</v>
      </c>
      <c r="O5" s="3">
        <v>13.1</v>
      </c>
      <c r="Q5" s="3">
        <v>6.7</v>
      </c>
      <c r="R5" s="3" t="s">
        <v>13</v>
      </c>
      <c r="T5" s="3">
        <v>7.3</v>
      </c>
      <c r="U5" s="3">
        <v>13</v>
      </c>
    </row>
    <row r="6" spans="1:21" x14ac:dyDescent="0.2">
      <c r="A6" s="1">
        <v>1981</v>
      </c>
      <c r="B6" s="3">
        <v>7.3</v>
      </c>
      <c r="C6" s="3">
        <v>10.199999999999999</v>
      </c>
      <c r="E6" s="3">
        <v>9.8000000000000007</v>
      </c>
      <c r="F6" s="3" t="s">
        <v>13</v>
      </c>
      <c r="H6" s="3">
        <v>10.4</v>
      </c>
      <c r="I6" s="3">
        <v>12.8</v>
      </c>
      <c r="K6" s="3">
        <v>11</v>
      </c>
      <c r="L6" s="3">
        <v>13</v>
      </c>
      <c r="N6" s="3">
        <v>8.1</v>
      </c>
      <c r="O6" s="3" t="s">
        <v>13</v>
      </c>
      <c r="Q6" s="3">
        <v>5.7</v>
      </c>
      <c r="R6" s="3" t="s">
        <v>13</v>
      </c>
      <c r="T6" s="3">
        <v>6.7</v>
      </c>
      <c r="U6" s="3">
        <v>11.4</v>
      </c>
    </row>
    <row r="7" spans="1:21" x14ac:dyDescent="0.2">
      <c r="A7" s="1">
        <v>1982</v>
      </c>
      <c r="B7" s="3">
        <v>8.9</v>
      </c>
      <c r="C7" s="3">
        <v>9.6999999999999993</v>
      </c>
      <c r="E7" s="3">
        <v>8</v>
      </c>
      <c r="F7" s="3" t="s">
        <v>13</v>
      </c>
      <c r="H7" s="3">
        <v>10.199999999999999</v>
      </c>
      <c r="I7" s="3">
        <v>12.9</v>
      </c>
      <c r="K7" s="3">
        <v>8.4</v>
      </c>
      <c r="L7" s="3">
        <v>14</v>
      </c>
      <c r="N7" s="3">
        <v>5.9</v>
      </c>
      <c r="O7" s="3">
        <v>13.6</v>
      </c>
      <c r="Q7" s="3">
        <v>5.5</v>
      </c>
      <c r="R7" s="3" t="s">
        <v>13</v>
      </c>
      <c r="T7" s="3">
        <v>7</v>
      </c>
      <c r="U7" s="3">
        <v>11.2</v>
      </c>
    </row>
    <row r="8" spans="1:21" x14ac:dyDescent="0.2">
      <c r="A8" s="1">
        <v>1983</v>
      </c>
      <c r="B8" s="3">
        <v>7.1</v>
      </c>
      <c r="C8" s="3">
        <v>9.9</v>
      </c>
      <c r="E8" s="3">
        <v>8.5</v>
      </c>
      <c r="F8" s="3" t="s">
        <v>13</v>
      </c>
      <c r="H8" s="3">
        <v>9.6</v>
      </c>
      <c r="I8" s="3">
        <v>11.8</v>
      </c>
      <c r="K8" s="3">
        <v>7.8</v>
      </c>
      <c r="L8" s="3">
        <v>12.3</v>
      </c>
      <c r="N8" s="3">
        <v>7.2</v>
      </c>
      <c r="O8" s="3">
        <v>11.7</v>
      </c>
      <c r="Q8" s="3">
        <v>5.0999999999999996</v>
      </c>
      <c r="R8" s="3" t="s">
        <v>13</v>
      </c>
      <c r="T8" s="3">
        <v>6.1</v>
      </c>
      <c r="U8" s="3">
        <v>10.5</v>
      </c>
    </row>
    <row r="9" spans="1:21" x14ac:dyDescent="0.2">
      <c r="A9" s="1">
        <v>1984</v>
      </c>
      <c r="B9" s="3">
        <v>6.6</v>
      </c>
      <c r="C9" s="3">
        <v>9.1</v>
      </c>
      <c r="E9" s="3">
        <v>8.8000000000000007</v>
      </c>
      <c r="F9" s="3" t="s">
        <v>13</v>
      </c>
      <c r="H9" s="3">
        <v>8.1</v>
      </c>
      <c r="I9" s="3" t="s">
        <v>13</v>
      </c>
      <c r="K9" s="3">
        <v>8.6</v>
      </c>
      <c r="L9" s="3">
        <v>10.7</v>
      </c>
      <c r="N9" s="3">
        <v>8</v>
      </c>
      <c r="O9" s="3" t="s">
        <v>13</v>
      </c>
      <c r="Q9" s="3">
        <v>4.4000000000000004</v>
      </c>
      <c r="R9" s="3" t="s">
        <v>13</v>
      </c>
      <c r="T9" s="3">
        <v>5.3</v>
      </c>
      <c r="U9" s="3">
        <v>9.4</v>
      </c>
    </row>
    <row r="10" spans="1:21" x14ac:dyDescent="0.2">
      <c r="A10" s="1">
        <v>1985</v>
      </c>
      <c r="B10" s="3">
        <v>6.5</v>
      </c>
      <c r="C10" s="3">
        <v>9.6999999999999993</v>
      </c>
      <c r="E10" s="3">
        <v>8.9</v>
      </c>
      <c r="F10" s="3" t="s">
        <v>13</v>
      </c>
      <c r="H10" s="3">
        <v>9.8000000000000007</v>
      </c>
      <c r="I10" s="3">
        <v>11.5</v>
      </c>
      <c r="K10" s="3">
        <v>10.8</v>
      </c>
      <c r="L10" s="3">
        <v>11.1</v>
      </c>
      <c r="N10" s="3">
        <v>9.5</v>
      </c>
      <c r="O10" s="3" t="s">
        <v>13</v>
      </c>
      <c r="Q10" s="3">
        <v>4.9000000000000004</v>
      </c>
      <c r="R10" s="3" t="s">
        <v>13</v>
      </c>
      <c r="T10" s="3">
        <v>6.9</v>
      </c>
      <c r="U10" s="3">
        <v>10.4</v>
      </c>
    </row>
    <row r="11" spans="1:21" x14ac:dyDescent="0.2">
      <c r="A11" s="1">
        <v>1986</v>
      </c>
      <c r="B11" s="3">
        <v>8.3000000000000007</v>
      </c>
      <c r="C11" s="3">
        <v>10.1</v>
      </c>
      <c r="E11" s="3">
        <v>7.3</v>
      </c>
      <c r="F11" s="3" t="s">
        <v>13</v>
      </c>
      <c r="H11" s="3">
        <v>8.8000000000000007</v>
      </c>
      <c r="I11" s="3" t="s">
        <v>13</v>
      </c>
      <c r="K11" s="3">
        <v>8.3000000000000007</v>
      </c>
      <c r="L11" s="3">
        <v>10.3</v>
      </c>
      <c r="N11" s="3">
        <v>5.9</v>
      </c>
      <c r="O11" s="3" t="s">
        <v>13</v>
      </c>
      <c r="Q11" s="3">
        <v>4.5</v>
      </c>
      <c r="R11" s="3" t="s">
        <v>13</v>
      </c>
      <c r="T11" s="3">
        <v>6</v>
      </c>
      <c r="U11" s="3">
        <v>10.199999999999999</v>
      </c>
    </row>
    <row r="12" spans="1:21" x14ac:dyDescent="0.2">
      <c r="A12" s="1">
        <v>1987</v>
      </c>
      <c r="B12" s="3">
        <v>8.1999999999999993</v>
      </c>
      <c r="C12" s="3">
        <v>9</v>
      </c>
      <c r="E12" s="3">
        <v>6</v>
      </c>
      <c r="F12" s="3" t="s">
        <v>13</v>
      </c>
      <c r="H12" s="3">
        <v>10.1</v>
      </c>
      <c r="I12" s="3">
        <v>10.6</v>
      </c>
      <c r="K12" s="3">
        <v>10</v>
      </c>
      <c r="L12" s="3" t="s">
        <v>13</v>
      </c>
      <c r="N12" s="3">
        <v>6.1</v>
      </c>
      <c r="O12" s="3" t="s">
        <v>13</v>
      </c>
      <c r="Q12" s="3" t="s">
        <v>13</v>
      </c>
      <c r="R12" s="3" t="s">
        <v>13</v>
      </c>
      <c r="T12" s="3">
        <v>6.3</v>
      </c>
      <c r="U12" s="3">
        <v>9.5</v>
      </c>
    </row>
    <row r="13" spans="1:21" x14ac:dyDescent="0.2">
      <c r="A13" s="1">
        <v>1988</v>
      </c>
      <c r="B13" s="3">
        <v>8.1999999999999993</v>
      </c>
      <c r="C13" s="3">
        <v>10.3</v>
      </c>
      <c r="E13" s="3">
        <v>9.6</v>
      </c>
      <c r="F13" s="3">
        <v>11.1</v>
      </c>
      <c r="H13" s="3">
        <v>10.1</v>
      </c>
      <c r="I13" s="3" t="s">
        <v>13</v>
      </c>
      <c r="K13" s="3">
        <v>9.8000000000000007</v>
      </c>
      <c r="L13" s="3" t="s">
        <v>13</v>
      </c>
      <c r="N13" s="3">
        <v>8.4</v>
      </c>
      <c r="O13" s="3" t="s">
        <v>13</v>
      </c>
      <c r="Q13" s="3">
        <v>5.0999999999999996</v>
      </c>
      <c r="R13" s="3" t="s">
        <v>13</v>
      </c>
      <c r="T13" s="3">
        <v>7</v>
      </c>
      <c r="U13" s="3">
        <v>10.6</v>
      </c>
    </row>
    <row r="14" spans="1:21" x14ac:dyDescent="0.2">
      <c r="A14" s="1">
        <v>1989</v>
      </c>
      <c r="B14" s="3">
        <v>8.8000000000000007</v>
      </c>
      <c r="C14" s="3">
        <v>10.1</v>
      </c>
      <c r="E14" s="3">
        <v>7.7</v>
      </c>
      <c r="F14" s="3">
        <v>10.1</v>
      </c>
      <c r="H14" s="3">
        <v>9</v>
      </c>
      <c r="I14" s="3" t="s">
        <v>13</v>
      </c>
      <c r="K14" s="3">
        <v>9.3000000000000007</v>
      </c>
      <c r="L14" s="3">
        <v>13.2</v>
      </c>
      <c r="N14" s="3">
        <v>7.8</v>
      </c>
      <c r="O14" s="3">
        <v>12.6</v>
      </c>
      <c r="Q14" s="3">
        <v>5.0999999999999996</v>
      </c>
      <c r="R14" s="3" t="s">
        <v>13</v>
      </c>
      <c r="T14" s="3">
        <v>7.1</v>
      </c>
      <c r="U14" s="3">
        <v>10.6</v>
      </c>
    </row>
    <row r="15" spans="1:21" x14ac:dyDescent="0.2">
      <c r="A15" s="1">
        <v>1990</v>
      </c>
      <c r="B15" s="3">
        <v>7</v>
      </c>
      <c r="C15" s="3">
        <v>8</v>
      </c>
      <c r="E15" s="3">
        <v>9.6999999999999993</v>
      </c>
      <c r="F15" s="3">
        <v>12</v>
      </c>
      <c r="H15" s="3">
        <v>10.1</v>
      </c>
      <c r="I15" s="3">
        <v>13.6</v>
      </c>
      <c r="K15" s="3">
        <v>8.1999999999999993</v>
      </c>
      <c r="L15" s="3">
        <v>12.7</v>
      </c>
      <c r="N15" s="3">
        <v>6</v>
      </c>
      <c r="O15" s="3">
        <v>11.7</v>
      </c>
      <c r="Q15" s="3">
        <v>6.2</v>
      </c>
      <c r="R15" s="3">
        <v>12.6</v>
      </c>
      <c r="T15" s="3">
        <v>7</v>
      </c>
      <c r="U15" s="3">
        <v>11.1</v>
      </c>
    </row>
    <row r="16" spans="1:21" x14ac:dyDescent="0.2">
      <c r="A16" s="1">
        <v>1991</v>
      </c>
      <c r="B16" s="3">
        <v>7.4</v>
      </c>
      <c r="C16" s="3">
        <v>10.1</v>
      </c>
      <c r="E16" s="3">
        <v>7.9</v>
      </c>
      <c r="F16" s="3">
        <v>10.9</v>
      </c>
      <c r="H16" s="3">
        <v>8.9</v>
      </c>
      <c r="I16" s="3" t="s">
        <v>13</v>
      </c>
      <c r="K16" s="3">
        <v>8.6999999999999993</v>
      </c>
      <c r="L16" s="3">
        <v>12.7</v>
      </c>
      <c r="N16" s="3">
        <v>4.3</v>
      </c>
      <c r="O16" s="3">
        <v>12</v>
      </c>
      <c r="Q16" s="3">
        <v>7.9</v>
      </c>
      <c r="R16" s="3" t="s">
        <v>13</v>
      </c>
      <c r="T16" s="3">
        <v>6.5</v>
      </c>
      <c r="U16" s="3">
        <v>10.6</v>
      </c>
    </row>
    <row r="17" spans="1:21" x14ac:dyDescent="0.2">
      <c r="A17" s="1">
        <v>1992</v>
      </c>
      <c r="B17" s="3">
        <v>6.4</v>
      </c>
      <c r="C17" s="3">
        <v>11.3</v>
      </c>
      <c r="E17" s="3">
        <v>7.3</v>
      </c>
      <c r="F17" s="3">
        <v>12.3</v>
      </c>
      <c r="H17" s="3">
        <v>8.3000000000000007</v>
      </c>
      <c r="I17" s="3">
        <v>12.1</v>
      </c>
      <c r="K17" s="3">
        <v>8.4</v>
      </c>
      <c r="L17" s="3">
        <v>11.5</v>
      </c>
      <c r="N17" s="3">
        <v>7.5</v>
      </c>
      <c r="O17" s="3" t="s">
        <v>13</v>
      </c>
      <c r="Q17" s="3">
        <v>4.8</v>
      </c>
      <c r="R17" s="3" t="s">
        <v>13</v>
      </c>
      <c r="T17" s="3">
        <v>6.1</v>
      </c>
      <c r="U17" s="3">
        <v>11.6</v>
      </c>
    </row>
    <row r="18" spans="1:21" x14ac:dyDescent="0.2">
      <c r="A18" s="1">
        <v>1993</v>
      </c>
      <c r="B18" s="3">
        <v>6.3</v>
      </c>
      <c r="C18" s="3">
        <v>10.7</v>
      </c>
      <c r="E18" s="3">
        <v>7.3</v>
      </c>
      <c r="F18" s="3">
        <v>10.8</v>
      </c>
      <c r="H18" s="3">
        <v>8.5</v>
      </c>
      <c r="I18" s="3">
        <v>12</v>
      </c>
      <c r="K18" s="3">
        <v>8.3000000000000007</v>
      </c>
      <c r="L18" s="3">
        <v>11.4</v>
      </c>
      <c r="N18" s="3">
        <v>8.4</v>
      </c>
      <c r="O18" s="3">
        <v>12.1</v>
      </c>
      <c r="Q18" s="3">
        <v>8.5</v>
      </c>
      <c r="R18" s="3" t="s">
        <v>13</v>
      </c>
      <c r="T18" s="3">
        <v>7</v>
      </c>
      <c r="U18" s="3">
        <v>11</v>
      </c>
    </row>
    <row r="19" spans="1:21" x14ac:dyDescent="0.2">
      <c r="A19" s="1" t="s">
        <v>32</v>
      </c>
      <c r="B19" s="3">
        <v>9.6</v>
      </c>
      <c r="C19" s="3" t="s">
        <v>13</v>
      </c>
      <c r="E19" s="3">
        <v>9.9</v>
      </c>
      <c r="F19" s="3">
        <v>9.3000000000000007</v>
      </c>
      <c r="H19" s="3">
        <v>11.9</v>
      </c>
      <c r="I19" s="3" t="s">
        <v>13</v>
      </c>
      <c r="K19" s="3" t="s">
        <v>13</v>
      </c>
      <c r="L19" s="3" t="s">
        <v>13</v>
      </c>
      <c r="N19" s="3" t="s">
        <v>13</v>
      </c>
      <c r="O19" s="3" t="s">
        <v>13</v>
      </c>
      <c r="Q19" s="3" t="s">
        <v>13</v>
      </c>
      <c r="R19" s="3" t="s">
        <v>13</v>
      </c>
      <c r="T19" s="3">
        <v>8.1</v>
      </c>
      <c r="U19" s="3">
        <v>9.3000000000000007</v>
      </c>
    </row>
    <row r="20" spans="1:21" x14ac:dyDescent="0.2">
      <c r="A20" s="1" t="s">
        <v>167</v>
      </c>
      <c r="B20" s="3">
        <v>5.7</v>
      </c>
      <c r="C20" s="3" t="s">
        <v>13</v>
      </c>
      <c r="E20" s="3">
        <v>6.7</v>
      </c>
      <c r="F20" s="3" t="s">
        <v>13</v>
      </c>
      <c r="H20" s="3">
        <v>6</v>
      </c>
      <c r="I20" s="3" t="s">
        <v>13</v>
      </c>
      <c r="K20" s="3">
        <v>7.7</v>
      </c>
      <c r="L20" s="3">
        <v>9.1</v>
      </c>
      <c r="N20" s="3">
        <v>6.2</v>
      </c>
      <c r="O20" s="3">
        <v>9.4</v>
      </c>
      <c r="Q20" s="3">
        <v>4.2</v>
      </c>
      <c r="R20" s="3">
        <v>8.3000000000000007</v>
      </c>
      <c r="T20" s="3">
        <v>6.9</v>
      </c>
      <c r="U20" s="3">
        <v>8.4</v>
      </c>
    </row>
    <row r="21" spans="1:21" x14ac:dyDescent="0.2">
      <c r="A21" s="1" t="s">
        <v>33</v>
      </c>
      <c r="B21" s="3">
        <v>5.8</v>
      </c>
      <c r="C21" s="3" t="s">
        <v>13</v>
      </c>
      <c r="E21" s="3">
        <v>6.2</v>
      </c>
      <c r="F21" s="3">
        <v>12.9</v>
      </c>
      <c r="H21" s="3" t="s">
        <v>13</v>
      </c>
      <c r="I21" s="3">
        <v>12.6</v>
      </c>
      <c r="K21" s="3">
        <v>7.8</v>
      </c>
      <c r="L21" s="3" t="s">
        <v>13</v>
      </c>
      <c r="N21" s="3">
        <v>6.7</v>
      </c>
      <c r="O21" s="3" t="s">
        <v>13</v>
      </c>
      <c r="Q21" s="3" t="s">
        <v>13</v>
      </c>
      <c r="R21" s="3" t="s">
        <v>13</v>
      </c>
      <c r="T21" s="3">
        <v>6.9</v>
      </c>
      <c r="U21" s="3">
        <v>12.4</v>
      </c>
    </row>
    <row r="22" spans="1:21" x14ac:dyDescent="0.2">
      <c r="A22" s="1">
        <v>1997</v>
      </c>
      <c r="B22" s="3">
        <v>7.3</v>
      </c>
      <c r="C22" s="3">
        <v>10.4</v>
      </c>
      <c r="E22" s="3">
        <v>6.7</v>
      </c>
      <c r="F22" s="3">
        <v>10.9</v>
      </c>
      <c r="H22" s="3" t="s">
        <v>13</v>
      </c>
      <c r="I22" s="3" t="s">
        <v>13</v>
      </c>
      <c r="K22" s="3">
        <v>8.4</v>
      </c>
      <c r="L22" s="3" t="s">
        <v>13</v>
      </c>
      <c r="N22" s="3">
        <v>9.3000000000000007</v>
      </c>
      <c r="O22" s="3" t="s">
        <v>13</v>
      </c>
      <c r="Q22" s="3" t="s">
        <v>13</v>
      </c>
      <c r="R22" s="3" t="s">
        <v>13</v>
      </c>
      <c r="T22" s="3">
        <v>7.4</v>
      </c>
      <c r="U22" s="3">
        <v>10.6</v>
      </c>
    </row>
    <row r="23" spans="1:21" x14ac:dyDescent="0.2">
      <c r="A23" s="1">
        <v>1998</v>
      </c>
      <c r="B23" s="3">
        <v>11.1</v>
      </c>
      <c r="C23" s="3">
        <v>11.4</v>
      </c>
      <c r="E23" s="3">
        <v>11.7</v>
      </c>
      <c r="F23" s="3">
        <v>12.9</v>
      </c>
      <c r="H23" s="3">
        <v>7.4</v>
      </c>
      <c r="I23" s="3" t="s">
        <v>13</v>
      </c>
      <c r="K23" s="3">
        <v>11</v>
      </c>
      <c r="L23" s="3" t="s">
        <v>13</v>
      </c>
      <c r="N23" s="3">
        <v>8.1999999999999993</v>
      </c>
      <c r="O23" s="3" t="s">
        <v>13</v>
      </c>
      <c r="Q23" s="3" t="s">
        <v>13</v>
      </c>
      <c r="R23" s="3" t="s">
        <v>13</v>
      </c>
      <c r="T23" s="3">
        <v>10.8</v>
      </c>
      <c r="U23" s="3">
        <v>11.4</v>
      </c>
    </row>
    <row r="24" spans="1:21" x14ac:dyDescent="0.2">
      <c r="A24" s="1">
        <v>1999</v>
      </c>
      <c r="B24" s="3">
        <v>7.1</v>
      </c>
      <c r="C24" s="3">
        <v>11</v>
      </c>
      <c r="E24" s="3">
        <v>8.8000000000000007</v>
      </c>
      <c r="F24" s="3">
        <v>11.1</v>
      </c>
      <c r="H24" s="3" t="s">
        <v>13</v>
      </c>
      <c r="I24" s="3">
        <v>11.9</v>
      </c>
      <c r="K24" s="3">
        <v>7.7</v>
      </c>
      <c r="L24" s="3">
        <v>11</v>
      </c>
      <c r="N24" s="3">
        <v>5.6</v>
      </c>
      <c r="O24" s="3" t="s">
        <v>13</v>
      </c>
      <c r="Q24" s="3" t="s">
        <v>13</v>
      </c>
      <c r="R24" s="3" t="s">
        <v>13</v>
      </c>
      <c r="T24" s="3">
        <v>8.1</v>
      </c>
      <c r="U24" s="3">
        <v>11.2</v>
      </c>
    </row>
    <row r="25" spans="1:21" x14ac:dyDescent="0.2">
      <c r="A25" s="1">
        <v>2000</v>
      </c>
      <c r="B25" s="3">
        <v>10.6</v>
      </c>
      <c r="C25" s="3">
        <v>12</v>
      </c>
      <c r="E25" s="3">
        <v>9.1999999999999993</v>
      </c>
      <c r="F25" s="3">
        <v>12</v>
      </c>
      <c r="H25" s="3">
        <v>6.7</v>
      </c>
      <c r="I25" s="3" t="s">
        <v>13</v>
      </c>
      <c r="K25" s="3">
        <v>7.3</v>
      </c>
      <c r="L25" s="3">
        <v>10.9</v>
      </c>
      <c r="N25" s="3" t="s">
        <v>13</v>
      </c>
      <c r="O25" s="3">
        <v>10.7</v>
      </c>
      <c r="Q25" s="3" t="s">
        <v>13</v>
      </c>
      <c r="R25" s="3" t="s">
        <v>13</v>
      </c>
      <c r="T25" s="3">
        <v>9.1999999999999993</v>
      </c>
      <c r="U25" s="3">
        <v>11.9</v>
      </c>
    </row>
    <row r="26" spans="1:21" x14ac:dyDescent="0.2">
      <c r="A26" s="1">
        <v>2001</v>
      </c>
      <c r="B26" s="3">
        <v>7.4</v>
      </c>
      <c r="C26" s="3">
        <v>10.3</v>
      </c>
      <c r="E26" s="3">
        <v>9.5</v>
      </c>
      <c r="F26" s="3">
        <v>11.7</v>
      </c>
      <c r="H26" s="3">
        <v>12.1</v>
      </c>
      <c r="I26" s="3">
        <v>12.6</v>
      </c>
      <c r="K26" s="3">
        <v>9.6999999999999993</v>
      </c>
      <c r="L26" s="3">
        <v>10.9</v>
      </c>
      <c r="N26" s="3">
        <v>8.6999999999999993</v>
      </c>
      <c r="O26" s="3">
        <v>10.1</v>
      </c>
      <c r="Q26" s="3" t="s">
        <v>13</v>
      </c>
      <c r="R26" s="3" t="s">
        <v>13</v>
      </c>
      <c r="T26" s="3">
        <v>9.5</v>
      </c>
      <c r="U26" s="3">
        <v>11.4</v>
      </c>
    </row>
    <row r="27" spans="1:21" x14ac:dyDescent="0.2">
      <c r="A27" s="1">
        <v>2002</v>
      </c>
      <c r="B27" s="3">
        <v>9.5</v>
      </c>
      <c r="C27" s="3">
        <v>11.4</v>
      </c>
      <c r="E27" s="3">
        <v>12.9</v>
      </c>
      <c r="F27" s="3">
        <v>12.2</v>
      </c>
      <c r="H27" s="3">
        <v>11.5</v>
      </c>
      <c r="I27" s="3">
        <v>13.1</v>
      </c>
      <c r="K27" s="3">
        <v>11.8</v>
      </c>
      <c r="L27" s="3">
        <v>14.5</v>
      </c>
      <c r="N27" s="3">
        <v>8.3000000000000007</v>
      </c>
      <c r="O27" s="3" t="s">
        <v>36</v>
      </c>
      <c r="Q27" s="3" t="s">
        <v>13</v>
      </c>
      <c r="R27" s="3" t="s">
        <v>13</v>
      </c>
      <c r="T27" s="3">
        <v>11.3</v>
      </c>
      <c r="U27" s="3">
        <v>12.6</v>
      </c>
    </row>
    <row r="28" spans="1:21" ht="11.25" customHeight="1" x14ac:dyDescent="0.2">
      <c r="A28" s="1">
        <v>2003</v>
      </c>
      <c r="B28" s="3">
        <v>11.2</v>
      </c>
      <c r="C28" s="3">
        <v>12.4</v>
      </c>
      <c r="E28" s="3">
        <v>9.3000000000000007</v>
      </c>
      <c r="F28" s="3">
        <v>12.9</v>
      </c>
      <c r="H28" s="3">
        <v>13.9</v>
      </c>
      <c r="I28" s="3">
        <v>16</v>
      </c>
      <c r="K28" s="3">
        <v>18</v>
      </c>
      <c r="L28" s="3">
        <v>17.399999999999999</v>
      </c>
      <c r="M28" s="72"/>
      <c r="N28" s="3">
        <v>13.4</v>
      </c>
      <c r="O28" s="3">
        <v>13.9</v>
      </c>
      <c r="Q28" s="3" t="s">
        <v>13</v>
      </c>
      <c r="R28" s="3" t="s">
        <v>13</v>
      </c>
      <c r="T28" s="3">
        <v>12.5</v>
      </c>
      <c r="U28" s="3">
        <v>14.6</v>
      </c>
    </row>
    <row r="29" spans="1:21" ht="11.25" customHeight="1" x14ac:dyDescent="0.2">
      <c r="A29" s="1">
        <v>2004</v>
      </c>
      <c r="B29" s="3">
        <v>10.199999999999999</v>
      </c>
      <c r="C29" s="3">
        <v>11.6</v>
      </c>
      <c r="E29" s="3">
        <v>12.1</v>
      </c>
      <c r="F29" s="3">
        <v>14.4</v>
      </c>
      <c r="H29" s="3">
        <v>13.7</v>
      </c>
      <c r="I29" s="3">
        <v>16.2</v>
      </c>
      <c r="K29" s="3">
        <v>13</v>
      </c>
      <c r="L29" s="3">
        <v>16.5</v>
      </c>
      <c r="M29" s="72"/>
      <c r="N29" s="3">
        <v>17.3</v>
      </c>
      <c r="O29" s="3">
        <v>16.8</v>
      </c>
      <c r="Q29" s="3" t="s">
        <v>13</v>
      </c>
      <c r="R29" s="3" t="s">
        <v>13</v>
      </c>
      <c r="T29" s="3">
        <v>11.8</v>
      </c>
      <c r="U29" s="3">
        <v>14.2</v>
      </c>
    </row>
    <row r="30" spans="1:21" ht="11.25" customHeight="1" x14ac:dyDescent="0.2">
      <c r="A30" s="1">
        <v>2005</v>
      </c>
      <c r="B30" s="3">
        <v>9.11</v>
      </c>
      <c r="C30" s="3">
        <v>10.74</v>
      </c>
      <c r="E30" s="3">
        <v>9.8800000000000008</v>
      </c>
      <c r="F30" s="3">
        <v>11.67</v>
      </c>
      <c r="H30" s="3">
        <v>16.21</v>
      </c>
      <c r="I30" s="3">
        <v>17.14</v>
      </c>
      <c r="K30" s="3">
        <v>18.399999999999999</v>
      </c>
      <c r="L30" s="3">
        <v>17.920000000000002</v>
      </c>
      <c r="M30" s="72"/>
      <c r="N30" s="3">
        <v>12</v>
      </c>
      <c r="O30" s="3" t="s">
        <v>13</v>
      </c>
      <c r="Q30" s="3" t="s">
        <v>13</v>
      </c>
      <c r="R30" s="3" t="s">
        <v>13</v>
      </c>
      <c r="T30" s="3">
        <v>11.86</v>
      </c>
      <c r="U30" s="3">
        <v>13.42</v>
      </c>
    </row>
    <row r="31" spans="1:21" ht="11.25" customHeight="1" x14ac:dyDescent="0.2">
      <c r="A31" s="1">
        <v>2006</v>
      </c>
      <c r="B31" s="3">
        <v>8.52</v>
      </c>
      <c r="C31" s="3">
        <v>11.89</v>
      </c>
      <c r="E31" s="3">
        <v>9.7899999999999991</v>
      </c>
      <c r="F31" s="3">
        <v>12.27</v>
      </c>
      <c r="H31" s="3">
        <v>13.32</v>
      </c>
      <c r="I31" s="3">
        <v>15.64</v>
      </c>
      <c r="K31" s="3">
        <v>10.35</v>
      </c>
      <c r="L31" s="3">
        <v>15.4</v>
      </c>
      <c r="M31" s="72"/>
      <c r="N31" s="3">
        <v>7.21</v>
      </c>
      <c r="O31" s="3">
        <v>14.35</v>
      </c>
      <c r="Q31" s="3" t="s">
        <v>13</v>
      </c>
      <c r="R31" s="3" t="s">
        <v>13</v>
      </c>
      <c r="T31" s="3">
        <v>10.24</v>
      </c>
      <c r="U31" s="3">
        <v>13.21</v>
      </c>
    </row>
    <row r="32" spans="1:21" ht="11.25" customHeight="1" x14ac:dyDescent="0.2">
      <c r="A32" s="1">
        <v>2007</v>
      </c>
      <c r="B32" s="3">
        <v>7.7</v>
      </c>
      <c r="C32" s="3">
        <v>11.95</v>
      </c>
      <c r="E32" s="3">
        <v>8.15</v>
      </c>
      <c r="F32" s="3">
        <v>12.25</v>
      </c>
      <c r="H32" s="3">
        <v>8.16</v>
      </c>
      <c r="I32" s="3">
        <v>14.29</v>
      </c>
      <c r="K32" s="3">
        <v>14.24</v>
      </c>
      <c r="L32" s="3">
        <v>16.98</v>
      </c>
      <c r="M32" s="72"/>
      <c r="N32" s="3">
        <v>6.8</v>
      </c>
      <c r="O32" s="3">
        <v>15.76</v>
      </c>
      <c r="Q32" s="3" t="s">
        <v>13</v>
      </c>
      <c r="R32" s="3" t="s">
        <v>13</v>
      </c>
      <c r="T32" s="3">
        <v>8.93</v>
      </c>
      <c r="U32" s="3">
        <v>12.91</v>
      </c>
    </row>
    <row r="33" spans="1:21" ht="11.25" customHeight="1" x14ac:dyDescent="0.2">
      <c r="A33" s="1">
        <v>2008</v>
      </c>
      <c r="B33" s="3">
        <v>7.81</v>
      </c>
      <c r="C33" s="3">
        <v>11.11</v>
      </c>
      <c r="E33" s="3">
        <v>7.65</v>
      </c>
      <c r="F33" s="3">
        <v>11.32</v>
      </c>
      <c r="H33" s="3">
        <v>8.52</v>
      </c>
      <c r="I33" s="3">
        <v>12.46</v>
      </c>
      <c r="K33" s="3">
        <v>7.53</v>
      </c>
      <c r="L33" s="3">
        <v>12.32</v>
      </c>
      <c r="M33" s="72"/>
      <c r="N33" s="3">
        <v>7.06</v>
      </c>
      <c r="O33" s="3">
        <v>11.16</v>
      </c>
      <c r="Q33" s="3" t="s">
        <v>13</v>
      </c>
      <c r="R33" s="3" t="s">
        <v>13</v>
      </c>
      <c r="T33" s="3">
        <v>7.53</v>
      </c>
      <c r="U33" s="3">
        <v>11.57</v>
      </c>
    </row>
    <row r="34" spans="1:21" ht="11.25" customHeight="1" x14ac:dyDescent="0.2">
      <c r="A34" s="1">
        <v>2009</v>
      </c>
      <c r="B34" s="3">
        <v>8.66</v>
      </c>
      <c r="C34" s="3">
        <v>11.32</v>
      </c>
      <c r="E34" s="3">
        <v>7.43</v>
      </c>
      <c r="F34" s="3">
        <v>12.4</v>
      </c>
      <c r="H34" s="3">
        <v>9.36</v>
      </c>
      <c r="I34" s="3">
        <v>16.22</v>
      </c>
      <c r="K34" s="3">
        <v>9.4</v>
      </c>
      <c r="L34" s="3">
        <v>15.08</v>
      </c>
      <c r="M34" s="72"/>
      <c r="N34" s="3">
        <v>5.75</v>
      </c>
      <c r="O34" s="3">
        <v>12.69</v>
      </c>
      <c r="Q34" s="3" t="s">
        <v>13</v>
      </c>
      <c r="R34" s="3" t="s">
        <v>13</v>
      </c>
      <c r="T34" s="3">
        <v>8.1</v>
      </c>
      <c r="U34" s="3">
        <v>12.57</v>
      </c>
    </row>
    <row r="35" spans="1:21" ht="11.25" customHeight="1" x14ac:dyDescent="0.2">
      <c r="A35" s="1">
        <v>2010</v>
      </c>
      <c r="B35" s="3">
        <v>7.18</v>
      </c>
      <c r="C35" s="3">
        <v>10.37</v>
      </c>
      <c r="E35" s="3">
        <v>7.51</v>
      </c>
      <c r="F35" s="3">
        <v>11.61</v>
      </c>
      <c r="H35" s="3">
        <v>9.57</v>
      </c>
      <c r="I35" s="3">
        <v>13.18</v>
      </c>
      <c r="K35" s="3">
        <v>10.33</v>
      </c>
      <c r="L35" s="3">
        <v>13.12</v>
      </c>
      <c r="M35" s="72"/>
      <c r="N35" s="3">
        <v>10.16</v>
      </c>
      <c r="O35" s="3">
        <v>12.32</v>
      </c>
      <c r="Q35" s="3" t="s">
        <v>13</v>
      </c>
      <c r="R35" s="3" t="s">
        <v>13</v>
      </c>
      <c r="T35" s="3">
        <v>8.7100000000000009</v>
      </c>
      <c r="U35" s="3">
        <v>11.85</v>
      </c>
    </row>
    <row r="36" spans="1:21" ht="11.25" customHeight="1" x14ac:dyDescent="0.2">
      <c r="A36" s="1">
        <v>2011</v>
      </c>
      <c r="B36" s="3">
        <v>8.9</v>
      </c>
      <c r="C36" s="3">
        <v>10.3</v>
      </c>
      <c r="E36" s="3">
        <v>9.1</v>
      </c>
      <c r="F36" s="3">
        <v>11.4</v>
      </c>
      <c r="H36" s="3">
        <v>12.2</v>
      </c>
      <c r="I36" s="3">
        <v>13.6</v>
      </c>
      <c r="K36" s="3">
        <v>14.1</v>
      </c>
      <c r="L36" s="3">
        <v>15</v>
      </c>
      <c r="M36" s="72"/>
      <c r="N36" s="3">
        <v>15</v>
      </c>
      <c r="O36" s="3">
        <v>17.2</v>
      </c>
      <c r="Q36" s="3" t="s">
        <v>13</v>
      </c>
      <c r="R36" s="3" t="s">
        <v>13</v>
      </c>
      <c r="T36" s="3">
        <v>11</v>
      </c>
      <c r="U36" s="3">
        <v>12</v>
      </c>
    </row>
    <row r="37" spans="1:21" ht="11.25" customHeight="1" x14ac:dyDescent="0.2">
      <c r="A37" s="1">
        <v>2012</v>
      </c>
      <c r="B37" s="3">
        <v>7.6</v>
      </c>
      <c r="C37" s="3">
        <v>10.199999999999999</v>
      </c>
      <c r="E37" s="3">
        <v>7.89</v>
      </c>
      <c r="F37" s="3">
        <v>10.8</v>
      </c>
      <c r="H37" s="3">
        <v>10.91</v>
      </c>
      <c r="I37" s="3">
        <v>13.6</v>
      </c>
      <c r="K37" s="3">
        <v>11.89</v>
      </c>
      <c r="L37" s="3">
        <v>14.7</v>
      </c>
      <c r="M37" s="72"/>
      <c r="N37" s="3">
        <v>8.6300000000000008</v>
      </c>
      <c r="O37" s="3">
        <v>11.9</v>
      </c>
      <c r="Q37" s="3" t="s">
        <v>13</v>
      </c>
      <c r="R37" s="3" t="s">
        <v>13</v>
      </c>
      <c r="T37" s="3">
        <v>9.4600000000000009</v>
      </c>
      <c r="U37" s="3">
        <v>11.8</v>
      </c>
    </row>
    <row r="38" spans="1:21" ht="11.25" customHeight="1" x14ac:dyDescent="0.2">
      <c r="A38" s="1">
        <v>2013</v>
      </c>
      <c r="B38" s="3">
        <v>7.62</v>
      </c>
      <c r="C38" s="3">
        <v>9.6</v>
      </c>
      <c r="E38" s="3">
        <v>7.87</v>
      </c>
      <c r="F38" s="3">
        <v>10.48</v>
      </c>
      <c r="H38" s="3">
        <v>12.11</v>
      </c>
      <c r="I38" s="3">
        <v>12.39</v>
      </c>
      <c r="K38" s="3">
        <v>13.13</v>
      </c>
      <c r="L38" s="3">
        <v>12.96</v>
      </c>
      <c r="M38" s="72"/>
      <c r="N38" s="3">
        <v>10.5</v>
      </c>
      <c r="O38" s="3">
        <v>12.24</v>
      </c>
      <c r="Q38" s="3" t="s">
        <v>13</v>
      </c>
      <c r="R38" s="3" t="s">
        <v>13</v>
      </c>
      <c r="T38" s="3">
        <v>9.2799999999999994</v>
      </c>
      <c r="U38" s="3">
        <v>11.19</v>
      </c>
    </row>
    <row r="39" spans="1:21" ht="11.25" customHeight="1" x14ac:dyDescent="0.2">
      <c r="A39" s="1">
        <v>2014</v>
      </c>
      <c r="B39" s="3">
        <v>8.31</v>
      </c>
      <c r="C39" s="3">
        <v>10.92</v>
      </c>
      <c r="E39" s="3">
        <v>9.8800000000000008</v>
      </c>
      <c r="F39" s="3">
        <v>12.6</v>
      </c>
      <c r="H39" s="3">
        <v>12.03</v>
      </c>
      <c r="I39" s="3">
        <v>13.1</v>
      </c>
      <c r="K39" s="3">
        <v>11.08</v>
      </c>
      <c r="L39" s="3">
        <v>13.43</v>
      </c>
      <c r="M39" s="72"/>
      <c r="N39" s="3">
        <v>9.07</v>
      </c>
      <c r="O39" s="3">
        <v>12.77</v>
      </c>
      <c r="Q39" s="3" t="s">
        <v>13</v>
      </c>
      <c r="R39" s="3" t="s">
        <v>13</v>
      </c>
      <c r="T39" s="3">
        <v>10.09</v>
      </c>
      <c r="U39" s="3">
        <v>11.97</v>
      </c>
    </row>
    <row r="40" spans="1:21" ht="11.25" customHeight="1" x14ac:dyDescent="0.2">
      <c r="A40" s="1">
        <v>2015</v>
      </c>
      <c r="B40" s="3">
        <v>7.58</v>
      </c>
      <c r="C40" s="3">
        <v>9.76</v>
      </c>
      <c r="E40" s="3">
        <v>8.1</v>
      </c>
      <c r="F40" s="3">
        <v>10.92</v>
      </c>
      <c r="H40" s="3">
        <v>12.73</v>
      </c>
      <c r="I40" s="3">
        <v>12.56</v>
      </c>
      <c r="K40" s="3">
        <v>12.43</v>
      </c>
      <c r="L40" s="3">
        <v>12.34</v>
      </c>
      <c r="M40" s="72"/>
      <c r="N40" s="3">
        <v>12.54</v>
      </c>
      <c r="O40" s="3">
        <v>13.09</v>
      </c>
      <c r="Q40" s="3" t="s">
        <v>13</v>
      </c>
      <c r="R40" s="3" t="s">
        <v>13</v>
      </c>
      <c r="T40" s="3">
        <v>9.93</v>
      </c>
      <c r="U40" s="3">
        <v>11.3</v>
      </c>
    </row>
    <row r="41" spans="1:21" ht="11.25" customHeight="1" x14ac:dyDescent="0.2">
      <c r="A41" s="1">
        <v>2016</v>
      </c>
      <c r="B41" s="3">
        <v>7.66</v>
      </c>
      <c r="C41" s="3">
        <v>10.199999999999999</v>
      </c>
      <c r="E41" s="3">
        <v>9.6999999999999993</v>
      </c>
      <c r="F41" s="3">
        <v>11.6</v>
      </c>
      <c r="H41" s="3">
        <v>9.69</v>
      </c>
      <c r="I41" s="3">
        <v>13.2</v>
      </c>
      <c r="K41" s="3">
        <v>8.6300000000000008</v>
      </c>
      <c r="L41" s="3">
        <v>13.3</v>
      </c>
      <c r="M41" s="72"/>
      <c r="N41" s="3">
        <v>9.8000000000000007</v>
      </c>
      <c r="O41" s="3" t="s">
        <v>13</v>
      </c>
      <c r="Q41" s="3" t="s">
        <v>13</v>
      </c>
      <c r="R41" s="3" t="s">
        <v>13</v>
      </c>
      <c r="T41" s="3">
        <v>9.3000000000000007</v>
      </c>
      <c r="U41" s="3">
        <v>11.6</v>
      </c>
    </row>
    <row r="42" spans="1:21" ht="11.25" customHeight="1" x14ac:dyDescent="0.2">
      <c r="A42" s="1">
        <v>2017</v>
      </c>
      <c r="B42" s="3">
        <v>5.81</v>
      </c>
      <c r="C42" s="3">
        <v>9.34</v>
      </c>
      <c r="E42" s="3">
        <v>6.28</v>
      </c>
      <c r="F42" s="3">
        <v>10.01</v>
      </c>
      <c r="H42" s="3">
        <v>8.4499999999999993</v>
      </c>
      <c r="I42" s="3">
        <v>10.84</v>
      </c>
      <c r="K42" s="3">
        <v>9.32</v>
      </c>
      <c r="L42" s="3">
        <v>12.01</v>
      </c>
      <c r="M42" s="72"/>
      <c r="N42" s="3">
        <v>7.84</v>
      </c>
      <c r="O42" s="3">
        <v>12.29</v>
      </c>
      <c r="Q42" s="3" t="s">
        <v>13</v>
      </c>
      <c r="R42" s="3" t="s">
        <v>13</v>
      </c>
      <c r="T42" s="3">
        <v>8.07</v>
      </c>
      <c r="U42" s="3">
        <v>10.15</v>
      </c>
    </row>
    <row r="43" spans="1:21" ht="11.25" customHeight="1" x14ac:dyDescent="0.2">
      <c r="A43" s="1">
        <v>2018</v>
      </c>
      <c r="B43" s="3">
        <v>6.06</v>
      </c>
      <c r="C43" s="3">
        <v>9.4</v>
      </c>
      <c r="E43" s="3">
        <v>6.5</v>
      </c>
      <c r="F43" s="3">
        <v>10.71</v>
      </c>
      <c r="H43" s="3">
        <v>9.11</v>
      </c>
      <c r="I43" s="3">
        <v>11.19</v>
      </c>
      <c r="K43" s="3">
        <v>8.6</v>
      </c>
      <c r="L43" s="3">
        <v>13.01</v>
      </c>
      <c r="M43" s="72"/>
      <c r="N43" s="3">
        <v>7.1</v>
      </c>
      <c r="O43" s="3">
        <v>13.52</v>
      </c>
      <c r="Q43" s="3" t="s">
        <v>13</v>
      </c>
      <c r="R43" s="3" t="s">
        <v>13</v>
      </c>
      <c r="T43" s="3">
        <v>7.5</v>
      </c>
      <c r="U43" s="3">
        <v>10.78</v>
      </c>
    </row>
    <row r="44" spans="1:21" ht="11.25" customHeight="1" x14ac:dyDescent="0.2">
      <c r="A44" s="1">
        <v>2019</v>
      </c>
      <c r="B44" s="181">
        <v>7.31</v>
      </c>
      <c r="C44" s="181">
        <v>10.68</v>
      </c>
      <c r="D44" s="181"/>
      <c r="E44" s="181">
        <v>11.16</v>
      </c>
      <c r="F44" s="181">
        <v>12.05</v>
      </c>
      <c r="G44" s="181"/>
      <c r="H44" s="181">
        <v>9.4</v>
      </c>
      <c r="I44" s="181">
        <v>13.79</v>
      </c>
      <c r="J44" s="181"/>
      <c r="K44" s="181">
        <v>10.79</v>
      </c>
      <c r="L44" s="181">
        <v>14.5</v>
      </c>
      <c r="M44" s="182"/>
      <c r="N44" s="181">
        <v>10.26</v>
      </c>
      <c r="O44" s="181">
        <v>14.39</v>
      </c>
      <c r="Q44" s="3" t="s">
        <v>13</v>
      </c>
      <c r="R44" s="3" t="s">
        <v>13</v>
      </c>
      <c r="T44" s="3">
        <v>9.73</v>
      </c>
      <c r="U44" s="3">
        <v>13.2</v>
      </c>
    </row>
    <row r="45" spans="1:21" ht="11.25" customHeight="1" x14ac:dyDescent="0.2">
      <c r="A45" s="1">
        <v>2020</v>
      </c>
      <c r="B45" s="181">
        <v>10.8</v>
      </c>
      <c r="C45" s="181">
        <v>10.4</v>
      </c>
      <c r="D45" s="181"/>
      <c r="E45" s="181">
        <v>10.4</v>
      </c>
      <c r="F45" s="181">
        <v>11.84</v>
      </c>
      <c r="G45" s="181"/>
      <c r="H45" s="181">
        <v>13.2</v>
      </c>
      <c r="I45" s="181">
        <v>13.47</v>
      </c>
      <c r="J45" s="181"/>
      <c r="K45" s="181">
        <v>13.1</v>
      </c>
      <c r="L45" s="181">
        <v>14.17</v>
      </c>
      <c r="M45" s="182"/>
      <c r="N45" s="181">
        <v>10</v>
      </c>
      <c r="O45" s="181">
        <v>13.42</v>
      </c>
      <c r="Q45" s="3" t="s">
        <v>13</v>
      </c>
      <c r="R45" s="3" t="s">
        <v>13</v>
      </c>
      <c r="T45" s="3">
        <v>11.5</v>
      </c>
      <c r="U45" s="3">
        <v>13.33</v>
      </c>
    </row>
    <row r="46" spans="1:21" ht="11.25" customHeight="1" x14ac:dyDescent="0.2">
      <c r="A46" s="1">
        <v>2021</v>
      </c>
      <c r="B46" s="181">
        <v>7.9</v>
      </c>
      <c r="C46" s="181">
        <v>9.5</v>
      </c>
      <c r="D46" s="181"/>
      <c r="E46" s="181">
        <v>6.6</v>
      </c>
      <c r="F46" s="181">
        <v>11.54</v>
      </c>
      <c r="G46" s="181"/>
      <c r="H46" s="181">
        <v>7.3</v>
      </c>
      <c r="I46" s="181">
        <v>12.66</v>
      </c>
      <c r="J46" s="181"/>
      <c r="K46" s="181">
        <v>10.199999999999999</v>
      </c>
      <c r="L46" s="181">
        <v>13.76</v>
      </c>
      <c r="M46" s="182"/>
      <c r="N46" s="181">
        <v>8.6999999999999993</v>
      </c>
      <c r="O46" s="181">
        <v>12.3</v>
      </c>
      <c r="Q46" s="3" t="s">
        <v>13</v>
      </c>
      <c r="R46" s="3" t="s">
        <v>13</v>
      </c>
      <c r="T46" s="3">
        <v>8.14</v>
      </c>
      <c r="U46" s="3">
        <v>11.98</v>
      </c>
    </row>
    <row r="47" spans="1:21" ht="11.25" customHeight="1" x14ac:dyDescent="0.2">
      <c r="A47" s="1">
        <v>2022</v>
      </c>
      <c r="B47" s="181">
        <v>5.8</v>
      </c>
      <c r="C47" s="181">
        <v>8.41</v>
      </c>
      <c r="D47" s="181"/>
      <c r="E47" s="181">
        <v>9</v>
      </c>
      <c r="F47" s="181">
        <v>9.9600000000000009</v>
      </c>
      <c r="G47" s="181"/>
      <c r="H47" s="181">
        <v>7.6</v>
      </c>
      <c r="I47" s="181">
        <v>10.42</v>
      </c>
      <c r="J47" s="181"/>
      <c r="K47" s="181">
        <v>8.3000000000000007</v>
      </c>
      <c r="L47" s="181">
        <v>12.11</v>
      </c>
      <c r="M47" s="182"/>
      <c r="N47" s="181">
        <v>7</v>
      </c>
      <c r="O47" s="181">
        <v>10.55</v>
      </c>
      <c r="Q47" s="3" t="s">
        <v>13</v>
      </c>
      <c r="R47" s="3" t="s">
        <v>13</v>
      </c>
      <c r="T47" s="3">
        <v>7.64</v>
      </c>
      <c r="U47" s="3">
        <v>9.36</v>
      </c>
    </row>
    <row r="48" spans="1:21" ht="11.25" customHeight="1" x14ac:dyDescent="0.2">
      <c r="A48" s="1">
        <v>2023</v>
      </c>
      <c r="B48" s="181">
        <v>7.3</v>
      </c>
      <c r="C48" s="181">
        <v>8.6919358941745095</v>
      </c>
      <c r="D48" s="181"/>
      <c r="E48" s="181">
        <v>8.1</v>
      </c>
      <c r="F48" s="181">
        <v>9.8259029681726098</v>
      </c>
      <c r="G48" s="181"/>
      <c r="H48" s="181">
        <v>9.3000000000000007</v>
      </c>
      <c r="I48" s="181">
        <v>12.3118419826703</v>
      </c>
      <c r="J48" s="181"/>
      <c r="K48" s="181">
        <v>9</v>
      </c>
      <c r="L48" s="181">
        <v>12.496732026143791</v>
      </c>
      <c r="M48" s="182"/>
      <c r="N48" s="181">
        <v>6.6</v>
      </c>
      <c r="O48" s="181">
        <v>10.8904109589041</v>
      </c>
      <c r="Q48" s="3" t="s">
        <v>13</v>
      </c>
      <c r="R48" s="3" t="s">
        <v>13</v>
      </c>
      <c r="T48" s="3">
        <v>8.6999999999999993</v>
      </c>
      <c r="U48" s="3">
        <v>10.3543422803904</v>
      </c>
    </row>
    <row r="49" spans="1:21" ht="11.25" customHeight="1" x14ac:dyDescent="0.2">
      <c r="A49" s="1">
        <v>2024</v>
      </c>
      <c r="B49" s="181">
        <v>7</v>
      </c>
      <c r="C49" s="181">
        <v>9.3000000000000007</v>
      </c>
      <c r="D49" s="181"/>
      <c r="E49" s="181">
        <v>7.7</v>
      </c>
      <c r="F49" s="181">
        <v>10.3</v>
      </c>
      <c r="G49" s="181"/>
      <c r="H49" s="181">
        <v>9</v>
      </c>
      <c r="I49" s="181">
        <v>12.7</v>
      </c>
      <c r="J49" s="181"/>
      <c r="K49" s="181">
        <v>10.199999999999999</v>
      </c>
      <c r="L49" s="181">
        <v>13.2</v>
      </c>
      <c r="M49" s="182"/>
      <c r="N49" s="181">
        <v>7.9</v>
      </c>
      <c r="O49" s="181">
        <v>12.9</v>
      </c>
      <c r="Q49" s="3" t="s">
        <v>13</v>
      </c>
      <c r="R49" s="3" t="s">
        <v>13</v>
      </c>
      <c r="T49" s="3">
        <v>8.4</v>
      </c>
      <c r="U49" s="3">
        <v>10.8</v>
      </c>
    </row>
    <row r="50" spans="1:21" ht="11.25" customHeight="1" x14ac:dyDescent="0.2">
      <c r="A50" s="1">
        <v>2025</v>
      </c>
      <c r="B50" s="290">
        <v>7.1</v>
      </c>
      <c r="C50" s="294">
        <v>8.4471274895234796</v>
      </c>
      <c r="D50" s="290"/>
      <c r="E50" s="290">
        <v>7.6</v>
      </c>
      <c r="F50" s="294">
        <v>9.4578883664228499</v>
      </c>
      <c r="G50" s="290"/>
      <c r="H50" s="290">
        <v>8.1999999999999993</v>
      </c>
      <c r="I50" s="294">
        <v>11.145735581622677</v>
      </c>
      <c r="J50" s="290"/>
      <c r="K50" s="290">
        <v>9.9</v>
      </c>
      <c r="L50" s="294">
        <v>12.404675067024129</v>
      </c>
      <c r="M50" s="291"/>
      <c r="N50" s="290">
        <v>8.5</v>
      </c>
      <c r="O50" s="294">
        <v>12.876811594202898</v>
      </c>
      <c r="P50" s="290"/>
      <c r="Q50" s="290" t="s">
        <v>13</v>
      </c>
      <c r="R50" s="290" t="s">
        <v>13</v>
      </c>
      <c r="S50" s="290"/>
      <c r="T50" s="292">
        <v>8.3000000000000007</v>
      </c>
      <c r="U50" s="295">
        <v>9.9062567855242136</v>
      </c>
    </row>
    <row r="52" spans="1:21" x14ac:dyDescent="0.2">
      <c r="B52" s="325" t="s">
        <v>10</v>
      </c>
      <c r="C52" s="325"/>
      <c r="D52" s="325"/>
      <c r="E52" s="325"/>
      <c r="F52" s="325"/>
      <c r="G52" s="325"/>
      <c r="H52" s="325"/>
      <c r="I52" s="325"/>
      <c r="J52" s="325"/>
      <c r="K52" s="325"/>
      <c r="L52" s="325"/>
      <c r="M52" s="325"/>
      <c r="N52" s="325"/>
      <c r="O52" s="325"/>
      <c r="P52" s="325"/>
      <c r="Q52" s="325"/>
      <c r="R52" s="325"/>
      <c r="S52" s="325"/>
      <c r="T52" s="325"/>
      <c r="U52" s="325"/>
    </row>
    <row r="53" spans="1:21" x14ac:dyDescent="0.2">
      <c r="A53" s="1">
        <v>1980</v>
      </c>
      <c r="B53" s="3">
        <v>2.5</v>
      </c>
      <c r="C53" s="3" t="s">
        <v>13</v>
      </c>
      <c r="E53" s="3">
        <v>3.4</v>
      </c>
      <c r="F53" s="3" t="s">
        <v>13</v>
      </c>
      <c r="H53" s="3">
        <v>4.3</v>
      </c>
      <c r="I53" s="3">
        <v>4.8</v>
      </c>
      <c r="K53" s="3">
        <v>5.7</v>
      </c>
      <c r="L53" s="3">
        <v>6</v>
      </c>
      <c r="N53" s="3">
        <v>6.9</v>
      </c>
      <c r="O53" s="3">
        <v>5.7</v>
      </c>
      <c r="Q53" s="3" t="s">
        <v>13</v>
      </c>
      <c r="R53" s="3" t="s">
        <v>13</v>
      </c>
      <c r="T53" s="3">
        <v>3.7</v>
      </c>
      <c r="U53" s="3">
        <v>5.2</v>
      </c>
    </row>
    <row r="54" spans="1:21" x14ac:dyDescent="0.2">
      <c r="A54" s="1">
        <v>1981</v>
      </c>
      <c r="B54" s="3">
        <v>1.7</v>
      </c>
      <c r="C54" s="3" t="s">
        <v>13</v>
      </c>
      <c r="E54" s="3">
        <v>2.9</v>
      </c>
      <c r="F54" s="3" t="s">
        <v>13</v>
      </c>
      <c r="H54" s="3">
        <v>3.9</v>
      </c>
      <c r="I54" s="3">
        <v>4.2</v>
      </c>
      <c r="K54" s="3">
        <v>4.7</v>
      </c>
      <c r="L54" s="3">
        <v>4.7</v>
      </c>
      <c r="N54" s="3">
        <v>5.9</v>
      </c>
      <c r="O54" s="3">
        <v>5.9</v>
      </c>
      <c r="Q54" s="3" t="s">
        <v>13</v>
      </c>
      <c r="R54" s="3">
        <v>5.8</v>
      </c>
      <c r="T54" s="3">
        <v>4.5</v>
      </c>
      <c r="U54" s="3">
        <v>4.3</v>
      </c>
    </row>
    <row r="55" spans="1:21" x14ac:dyDescent="0.2">
      <c r="A55" s="1">
        <v>1982</v>
      </c>
      <c r="B55" s="3">
        <v>2.2000000000000002</v>
      </c>
      <c r="C55" s="3" t="s">
        <v>13</v>
      </c>
      <c r="E55" s="3">
        <v>3.5</v>
      </c>
      <c r="F55" s="3" t="s">
        <v>13</v>
      </c>
      <c r="H55" s="3">
        <v>4.2</v>
      </c>
      <c r="I55" s="3">
        <v>4.7</v>
      </c>
      <c r="K55" s="3">
        <v>5.3</v>
      </c>
      <c r="L55" s="3">
        <v>4.0999999999999996</v>
      </c>
      <c r="N55" s="3">
        <v>6.5</v>
      </c>
      <c r="O55" s="3">
        <v>4.9000000000000004</v>
      </c>
      <c r="Q55" s="3" t="s">
        <v>13</v>
      </c>
      <c r="R55" s="3" t="s">
        <v>13</v>
      </c>
      <c r="T55" s="3">
        <v>5.3</v>
      </c>
      <c r="U55" s="3">
        <v>5</v>
      </c>
    </row>
    <row r="56" spans="1:21" x14ac:dyDescent="0.2">
      <c r="A56" s="1">
        <v>1983</v>
      </c>
      <c r="B56" s="3">
        <v>3</v>
      </c>
      <c r="C56" s="3" t="s">
        <v>13</v>
      </c>
      <c r="E56" s="3">
        <v>3.4</v>
      </c>
      <c r="F56" s="3" t="s">
        <v>13</v>
      </c>
      <c r="H56" s="3">
        <v>3.6</v>
      </c>
      <c r="I56" s="3">
        <v>5</v>
      </c>
      <c r="K56" s="3">
        <v>4</v>
      </c>
      <c r="L56" s="3">
        <v>4</v>
      </c>
      <c r="N56" s="3">
        <v>4.8</v>
      </c>
      <c r="O56" s="3" t="s">
        <v>13</v>
      </c>
      <c r="Q56" s="3" t="s">
        <v>13</v>
      </c>
      <c r="R56" s="3" t="s">
        <v>13</v>
      </c>
      <c r="T56" s="3">
        <v>4.0999999999999996</v>
      </c>
      <c r="U56" s="3">
        <v>4.2</v>
      </c>
    </row>
    <row r="57" spans="1:21" x14ac:dyDescent="0.2">
      <c r="A57" s="1">
        <v>1984</v>
      </c>
      <c r="B57" s="3" t="s">
        <v>13</v>
      </c>
      <c r="C57" s="3" t="s">
        <v>13</v>
      </c>
      <c r="E57" s="3" t="s">
        <v>13</v>
      </c>
      <c r="F57" s="3" t="s">
        <v>13</v>
      </c>
      <c r="H57" s="3">
        <v>3.1</v>
      </c>
      <c r="I57" s="3" t="s">
        <v>13</v>
      </c>
      <c r="K57" s="3">
        <v>5</v>
      </c>
      <c r="L57" s="3">
        <v>4.5</v>
      </c>
      <c r="N57" s="3">
        <v>5.0999999999999996</v>
      </c>
      <c r="O57" s="3" t="s">
        <v>13</v>
      </c>
      <c r="Q57" s="3">
        <v>6.5</v>
      </c>
      <c r="R57" s="3" t="s">
        <v>13</v>
      </c>
      <c r="T57" s="3">
        <v>4.2</v>
      </c>
      <c r="U57" s="3">
        <v>4.5</v>
      </c>
    </row>
    <row r="58" spans="1:21" x14ac:dyDescent="0.2">
      <c r="A58" s="1">
        <v>1985</v>
      </c>
      <c r="B58" s="3" t="s">
        <v>13</v>
      </c>
      <c r="C58" s="3" t="s">
        <v>13</v>
      </c>
      <c r="E58" s="3">
        <v>3.1</v>
      </c>
      <c r="F58" s="3" t="s">
        <v>13</v>
      </c>
      <c r="H58" s="3">
        <v>4.4000000000000004</v>
      </c>
      <c r="I58" s="3">
        <v>4.5</v>
      </c>
      <c r="K58" s="3">
        <v>5.5</v>
      </c>
      <c r="L58" s="3">
        <v>5.8</v>
      </c>
      <c r="N58" s="3">
        <v>5.7</v>
      </c>
      <c r="O58" s="3" t="s">
        <v>13</v>
      </c>
      <c r="Q58" s="3" t="s">
        <v>13</v>
      </c>
      <c r="R58" s="3" t="s">
        <v>13</v>
      </c>
      <c r="T58" s="3">
        <v>5</v>
      </c>
      <c r="U58" s="3">
        <v>4.5999999999999996</v>
      </c>
    </row>
    <row r="59" spans="1:21" x14ac:dyDescent="0.2">
      <c r="A59" s="1">
        <v>1986</v>
      </c>
      <c r="B59" s="3" t="s">
        <v>13</v>
      </c>
      <c r="C59" s="3" t="s">
        <v>13</v>
      </c>
      <c r="E59" s="3">
        <v>3</v>
      </c>
      <c r="F59" s="3" t="s">
        <v>13</v>
      </c>
      <c r="H59" s="3">
        <v>3.5</v>
      </c>
      <c r="I59" s="3" t="s">
        <v>13</v>
      </c>
      <c r="K59" s="3">
        <v>3.9</v>
      </c>
      <c r="L59" s="3">
        <v>4.2</v>
      </c>
      <c r="N59" s="3" t="s">
        <v>13</v>
      </c>
      <c r="O59" s="3" t="s">
        <v>13</v>
      </c>
      <c r="Q59" s="3">
        <v>5.8</v>
      </c>
      <c r="R59" s="3" t="s">
        <v>13</v>
      </c>
      <c r="T59" s="3">
        <v>3.4</v>
      </c>
      <c r="U59" s="3">
        <v>4.0999999999999996</v>
      </c>
    </row>
    <row r="60" spans="1:21" x14ac:dyDescent="0.2">
      <c r="A60" s="1">
        <v>1987</v>
      </c>
      <c r="B60" s="3" t="s">
        <v>13</v>
      </c>
      <c r="C60" s="3" t="s">
        <v>13</v>
      </c>
      <c r="E60" s="3" t="s">
        <v>13</v>
      </c>
      <c r="F60" s="3" t="s">
        <v>13</v>
      </c>
      <c r="H60" s="3">
        <v>3.9</v>
      </c>
      <c r="I60" s="3">
        <v>4.3</v>
      </c>
      <c r="K60" s="3">
        <v>4.3</v>
      </c>
      <c r="L60" s="3" t="s">
        <v>13</v>
      </c>
      <c r="N60" s="3">
        <v>4.5999999999999996</v>
      </c>
      <c r="O60" s="3" t="s">
        <v>13</v>
      </c>
      <c r="Q60" s="3">
        <v>4.5999999999999996</v>
      </c>
      <c r="R60" s="3" t="s">
        <v>13</v>
      </c>
      <c r="T60" s="3">
        <v>4.0999999999999996</v>
      </c>
      <c r="U60" s="3">
        <v>4.3</v>
      </c>
    </row>
    <row r="61" spans="1:21" x14ac:dyDescent="0.2">
      <c r="A61" s="1">
        <v>1988</v>
      </c>
      <c r="B61" s="3" t="s">
        <v>13</v>
      </c>
      <c r="C61" s="3" t="s">
        <v>13</v>
      </c>
      <c r="E61" s="3">
        <v>2.6</v>
      </c>
      <c r="F61" s="3" t="s">
        <v>13</v>
      </c>
      <c r="H61" s="3">
        <v>4.0999999999999996</v>
      </c>
      <c r="I61" s="3" t="s">
        <v>13</v>
      </c>
      <c r="K61" s="3">
        <v>3.9</v>
      </c>
      <c r="L61" s="3" t="s">
        <v>13</v>
      </c>
      <c r="N61" s="3">
        <v>4.4000000000000004</v>
      </c>
      <c r="O61" s="3" t="s">
        <v>13</v>
      </c>
      <c r="Q61" s="3">
        <v>5</v>
      </c>
      <c r="R61" s="3" t="s">
        <v>13</v>
      </c>
      <c r="T61" s="3">
        <v>4</v>
      </c>
      <c r="U61" s="3" t="s">
        <v>13</v>
      </c>
    </row>
    <row r="62" spans="1:21" x14ac:dyDescent="0.2">
      <c r="A62" s="1">
        <v>1989</v>
      </c>
      <c r="B62" s="3" t="s">
        <v>13</v>
      </c>
      <c r="C62" s="3" t="s">
        <v>13</v>
      </c>
      <c r="E62" s="3" t="s">
        <v>13</v>
      </c>
      <c r="F62" s="3" t="s">
        <v>13</v>
      </c>
      <c r="H62" s="3">
        <v>4</v>
      </c>
      <c r="I62" s="3" t="s">
        <v>13</v>
      </c>
      <c r="K62" s="3">
        <v>4.2</v>
      </c>
      <c r="L62" s="3">
        <v>3.8</v>
      </c>
      <c r="N62" s="3">
        <v>4.5999999999999996</v>
      </c>
      <c r="O62" s="3">
        <v>4.9000000000000004</v>
      </c>
      <c r="Q62" s="3">
        <v>5</v>
      </c>
      <c r="R62" s="3" t="s">
        <v>13</v>
      </c>
      <c r="T62" s="3">
        <v>4.3</v>
      </c>
      <c r="U62" s="3">
        <v>3.9</v>
      </c>
    </row>
    <row r="63" spans="1:21" x14ac:dyDescent="0.2">
      <c r="A63" s="1">
        <v>1990</v>
      </c>
      <c r="B63" s="3" t="s">
        <v>13</v>
      </c>
      <c r="C63" s="3" t="s">
        <v>13</v>
      </c>
      <c r="E63" s="3">
        <v>2.9</v>
      </c>
      <c r="F63" s="3" t="s">
        <v>13</v>
      </c>
      <c r="H63" s="3">
        <v>4.5999999999999996</v>
      </c>
      <c r="I63" s="3">
        <v>5.5</v>
      </c>
      <c r="K63" s="3">
        <v>4.8</v>
      </c>
      <c r="L63" s="3">
        <v>5.2</v>
      </c>
      <c r="N63" s="3">
        <v>5.8</v>
      </c>
      <c r="O63" s="3">
        <v>6</v>
      </c>
      <c r="Q63" s="3">
        <v>6.2</v>
      </c>
      <c r="R63" s="3">
        <v>7</v>
      </c>
      <c r="T63" s="3">
        <v>4.8</v>
      </c>
      <c r="U63" s="3">
        <v>5.6</v>
      </c>
    </row>
    <row r="64" spans="1:21" x14ac:dyDescent="0.2">
      <c r="A64" s="1">
        <v>1991</v>
      </c>
      <c r="B64" s="3" t="s">
        <v>13</v>
      </c>
      <c r="C64" s="3" t="s">
        <v>13</v>
      </c>
      <c r="E64" s="3" t="s">
        <v>13</v>
      </c>
      <c r="F64" s="3" t="s">
        <v>13</v>
      </c>
      <c r="H64" s="3">
        <v>4.0999999999999996</v>
      </c>
      <c r="I64" s="3" t="s">
        <v>13</v>
      </c>
      <c r="K64" s="3">
        <v>4.8</v>
      </c>
      <c r="L64" s="3">
        <v>5</v>
      </c>
      <c r="N64" s="3">
        <v>3.9</v>
      </c>
      <c r="O64" s="3">
        <v>5.6</v>
      </c>
      <c r="Q64" s="3">
        <v>6</v>
      </c>
      <c r="R64" s="3" t="s">
        <v>13</v>
      </c>
      <c r="T64" s="3">
        <v>4.4000000000000004</v>
      </c>
      <c r="U64" s="3">
        <v>5.0999999999999996</v>
      </c>
    </row>
    <row r="65" spans="1:21" x14ac:dyDescent="0.2">
      <c r="A65" s="1">
        <v>1992</v>
      </c>
      <c r="B65" s="3" t="s">
        <v>13</v>
      </c>
      <c r="C65" s="3" t="s">
        <v>13</v>
      </c>
      <c r="E65" s="3">
        <v>2.7</v>
      </c>
      <c r="F65" s="3" t="s">
        <v>13</v>
      </c>
      <c r="H65" s="3">
        <v>3.5</v>
      </c>
      <c r="I65" s="3">
        <v>3.8</v>
      </c>
      <c r="K65" s="3">
        <v>3.4</v>
      </c>
      <c r="L65" s="3">
        <v>4.5</v>
      </c>
      <c r="N65" s="3">
        <v>2.9</v>
      </c>
      <c r="O65" s="3" t="s">
        <v>13</v>
      </c>
      <c r="Q65" s="3">
        <v>3.9</v>
      </c>
      <c r="R65" s="3" t="s">
        <v>13</v>
      </c>
      <c r="T65" s="3">
        <v>3.5</v>
      </c>
      <c r="U65" s="3">
        <v>4.0999999999999996</v>
      </c>
    </row>
    <row r="66" spans="1:21" x14ac:dyDescent="0.2">
      <c r="A66" s="1">
        <v>1993</v>
      </c>
      <c r="B66" s="3" t="s">
        <v>13</v>
      </c>
      <c r="C66" s="3" t="s">
        <v>13</v>
      </c>
      <c r="E66" s="3" t="s">
        <v>13</v>
      </c>
      <c r="F66" s="3" t="s">
        <v>13</v>
      </c>
      <c r="H66" s="3">
        <v>3.4</v>
      </c>
      <c r="I66" s="3">
        <v>3.6</v>
      </c>
      <c r="K66" s="3">
        <v>4.5999999999999996</v>
      </c>
      <c r="L66" s="3">
        <v>5</v>
      </c>
      <c r="N66" s="3">
        <v>4.9000000000000004</v>
      </c>
      <c r="O66" s="3">
        <v>5.8</v>
      </c>
      <c r="Q66" s="3">
        <v>5.7</v>
      </c>
      <c r="R66" s="3" t="s">
        <v>13</v>
      </c>
      <c r="T66" s="3">
        <v>4.5999999999999996</v>
      </c>
      <c r="U66" s="3">
        <v>4.8</v>
      </c>
    </row>
    <row r="67" spans="1:21" x14ac:dyDescent="0.2">
      <c r="A67" s="1">
        <v>1994</v>
      </c>
      <c r="B67" s="3" t="s">
        <v>13</v>
      </c>
      <c r="C67" s="3" t="s">
        <v>13</v>
      </c>
      <c r="E67" s="3" t="s">
        <v>13</v>
      </c>
      <c r="F67" s="3" t="s">
        <v>13</v>
      </c>
      <c r="H67" s="3" t="s">
        <v>13</v>
      </c>
      <c r="I67" s="3" t="s">
        <v>13</v>
      </c>
      <c r="K67" s="3" t="s">
        <v>13</v>
      </c>
      <c r="L67" s="3" t="s">
        <v>13</v>
      </c>
      <c r="N67" s="3" t="s">
        <v>13</v>
      </c>
      <c r="O67" s="3" t="s">
        <v>13</v>
      </c>
      <c r="Q67" s="3" t="s">
        <v>13</v>
      </c>
      <c r="R67" s="3" t="s">
        <v>13</v>
      </c>
      <c r="T67" s="3" t="s">
        <v>13</v>
      </c>
      <c r="U67" s="3" t="s">
        <v>13</v>
      </c>
    </row>
    <row r="68" spans="1:21" x14ac:dyDescent="0.2">
      <c r="A68" s="1">
        <v>1995</v>
      </c>
      <c r="B68" s="3" t="s">
        <v>13</v>
      </c>
      <c r="C68" s="3" t="s">
        <v>13</v>
      </c>
      <c r="E68" s="3" t="s">
        <v>13</v>
      </c>
      <c r="F68" s="3" t="s">
        <v>13</v>
      </c>
      <c r="H68" s="3">
        <v>3.8</v>
      </c>
      <c r="I68" s="3" t="s">
        <v>13</v>
      </c>
      <c r="K68" s="3">
        <v>4.5999999999999996</v>
      </c>
      <c r="L68" s="3">
        <v>4.2</v>
      </c>
      <c r="N68" s="3">
        <v>3.9</v>
      </c>
      <c r="O68" s="3">
        <v>4.7</v>
      </c>
      <c r="Q68" s="3">
        <v>8</v>
      </c>
      <c r="R68" s="3" t="s">
        <v>13</v>
      </c>
      <c r="T68" s="3">
        <v>4.5999999999999996</v>
      </c>
      <c r="U68" s="3">
        <v>4.4000000000000004</v>
      </c>
    </row>
    <row r="69" spans="1:21" x14ac:dyDescent="0.2">
      <c r="A69" s="1">
        <v>1996</v>
      </c>
      <c r="B69" s="3" t="s">
        <v>13</v>
      </c>
      <c r="C69" s="3" t="s">
        <v>13</v>
      </c>
      <c r="E69" s="3" t="s">
        <v>13</v>
      </c>
      <c r="F69" s="3" t="s">
        <v>13</v>
      </c>
      <c r="H69" s="3" t="s">
        <v>13</v>
      </c>
      <c r="I69" s="3">
        <v>3.8</v>
      </c>
      <c r="K69" s="3">
        <v>3.5</v>
      </c>
      <c r="L69" s="3">
        <v>4</v>
      </c>
      <c r="N69" s="3">
        <v>5.3</v>
      </c>
      <c r="O69" s="3" t="s">
        <v>13</v>
      </c>
      <c r="Q69" s="3" t="s">
        <v>13</v>
      </c>
      <c r="R69" s="3" t="s">
        <v>13</v>
      </c>
      <c r="T69" s="3">
        <v>5</v>
      </c>
      <c r="U69" s="3">
        <v>4</v>
      </c>
    </row>
    <row r="70" spans="1:21" x14ac:dyDescent="0.2">
      <c r="A70" s="1">
        <v>1997</v>
      </c>
      <c r="B70" s="3" t="s">
        <v>13</v>
      </c>
      <c r="C70" s="3" t="s">
        <v>13</v>
      </c>
      <c r="E70" s="3" t="s">
        <v>13</v>
      </c>
      <c r="F70" s="3" t="s">
        <v>13</v>
      </c>
      <c r="H70" s="3" t="s">
        <v>13</v>
      </c>
      <c r="I70" s="3" t="s">
        <v>13</v>
      </c>
      <c r="K70" s="3">
        <v>3.4</v>
      </c>
      <c r="L70" s="3" t="s">
        <v>13</v>
      </c>
      <c r="N70" s="3">
        <v>3.9</v>
      </c>
      <c r="O70" s="3" t="s">
        <v>13</v>
      </c>
      <c r="Q70" s="3" t="s">
        <v>13</v>
      </c>
      <c r="R70" s="3" t="s">
        <v>13</v>
      </c>
      <c r="T70" s="3">
        <v>3.6</v>
      </c>
      <c r="U70" s="3" t="s">
        <v>13</v>
      </c>
    </row>
    <row r="71" spans="1:21" x14ac:dyDescent="0.2">
      <c r="A71" s="1">
        <v>1998</v>
      </c>
      <c r="B71" s="3" t="s">
        <v>13</v>
      </c>
      <c r="C71" s="3" t="s">
        <v>13</v>
      </c>
      <c r="E71" s="3" t="s">
        <v>13</v>
      </c>
      <c r="F71" s="3" t="s">
        <v>13</v>
      </c>
      <c r="H71" s="3" t="s">
        <v>13</v>
      </c>
      <c r="I71" s="3" t="s">
        <v>13</v>
      </c>
      <c r="K71" s="3">
        <v>5</v>
      </c>
      <c r="L71" s="3" t="s">
        <v>13</v>
      </c>
      <c r="N71" s="3">
        <v>5.8</v>
      </c>
      <c r="O71" s="3" t="s">
        <v>13</v>
      </c>
      <c r="Q71" s="3" t="s">
        <v>13</v>
      </c>
      <c r="R71" s="3" t="s">
        <v>13</v>
      </c>
      <c r="T71" s="3">
        <v>5.4</v>
      </c>
      <c r="U71" s="3" t="s">
        <v>13</v>
      </c>
    </row>
    <row r="72" spans="1:21" x14ac:dyDescent="0.2">
      <c r="A72" s="1">
        <v>1999</v>
      </c>
      <c r="C72" s="3" t="s">
        <v>13</v>
      </c>
      <c r="F72" s="3" t="s">
        <v>13</v>
      </c>
      <c r="H72" s="3">
        <v>5</v>
      </c>
      <c r="I72" s="3">
        <v>4.5999999999999996</v>
      </c>
      <c r="K72" s="3">
        <v>5</v>
      </c>
      <c r="L72" s="3">
        <v>5.7</v>
      </c>
      <c r="O72" s="3">
        <v>5.9</v>
      </c>
      <c r="Q72" s="3" t="s">
        <v>13</v>
      </c>
      <c r="R72" s="3" t="s">
        <v>13</v>
      </c>
      <c r="T72" s="3">
        <v>5</v>
      </c>
      <c r="U72" s="3">
        <v>5.5</v>
      </c>
    </row>
    <row r="73" spans="1:21" x14ac:dyDescent="0.2">
      <c r="A73" s="1">
        <v>2000</v>
      </c>
      <c r="B73" s="3" t="s">
        <v>13</v>
      </c>
      <c r="C73" s="3" t="s">
        <v>13</v>
      </c>
      <c r="E73" s="3">
        <v>4</v>
      </c>
      <c r="F73" s="3" t="s">
        <v>13</v>
      </c>
      <c r="H73" s="3" t="s">
        <v>13</v>
      </c>
      <c r="I73" s="3" t="s">
        <v>13</v>
      </c>
      <c r="K73" s="3">
        <v>5</v>
      </c>
      <c r="L73" s="3">
        <v>5.8</v>
      </c>
      <c r="N73" s="3" t="s">
        <v>13</v>
      </c>
      <c r="O73" s="3">
        <v>6.7</v>
      </c>
      <c r="Q73" s="3" t="s">
        <v>13</v>
      </c>
      <c r="R73" s="3" t="s">
        <v>13</v>
      </c>
      <c r="T73" s="3">
        <v>5</v>
      </c>
      <c r="U73" s="3">
        <v>5.9</v>
      </c>
    </row>
    <row r="74" spans="1:21" x14ac:dyDescent="0.2">
      <c r="A74" s="1">
        <v>2001</v>
      </c>
      <c r="B74" s="3" t="s">
        <v>13</v>
      </c>
      <c r="C74" s="3" t="s">
        <v>13</v>
      </c>
      <c r="E74" s="3">
        <v>5.2</v>
      </c>
      <c r="F74" s="3" t="s">
        <v>13</v>
      </c>
      <c r="H74" s="3">
        <v>4.8</v>
      </c>
      <c r="I74" s="3">
        <v>5</v>
      </c>
      <c r="K74" s="3">
        <v>5.6</v>
      </c>
      <c r="L74" s="3">
        <v>6.1</v>
      </c>
      <c r="N74" s="3">
        <v>6</v>
      </c>
      <c r="O74" s="3">
        <v>6.8</v>
      </c>
      <c r="Q74" s="3" t="s">
        <v>13</v>
      </c>
      <c r="R74" s="3" t="s">
        <v>13</v>
      </c>
      <c r="T74" s="3">
        <v>5.6</v>
      </c>
      <c r="U74" s="3">
        <v>6</v>
      </c>
    </row>
    <row r="75" spans="1:21" x14ac:dyDescent="0.2">
      <c r="A75" s="1">
        <v>2002</v>
      </c>
      <c r="B75" s="3">
        <v>12</v>
      </c>
      <c r="C75" s="3" t="s">
        <v>13</v>
      </c>
      <c r="E75" s="3">
        <v>5</v>
      </c>
      <c r="F75" s="3" t="s">
        <v>13</v>
      </c>
      <c r="H75" s="3">
        <v>5.4</v>
      </c>
      <c r="I75" s="3">
        <v>10</v>
      </c>
      <c r="K75" s="3">
        <v>6.6</v>
      </c>
      <c r="L75" s="3">
        <v>5.9</v>
      </c>
      <c r="N75" s="3">
        <v>5.4</v>
      </c>
      <c r="O75" s="3" t="s">
        <v>13</v>
      </c>
      <c r="Q75" s="3" t="s">
        <v>13</v>
      </c>
      <c r="R75" s="3" t="s">
        <v>13</v>
      </c>
      <c r="T75" s="3">
        <v>5.8</v>
      </c>
      <c r="U75" s="3">
        <v>6</v>
      </c>
    </row>
    <row r="76" spans="1:21" x14ac:dyDescent="0.2">
      <c r="A76" s="1">
        <v>2003</v>
      </c>
      <c r="B76" s="3">
        <v>7.3</v>
      </c>
      <c r="C76" s="3" t="s">
        <v>13</v>
      </c>
      <c r="E76" s="3" t="s">
        <v>13</v>
      </c>
      <c r="F76" s="3" t="s">
        <v>13</v>
      </c>
      <c r="H76" s="3">
        <v>5.3</v>
      </c>
      <c r="I76" s="3">
        <v>5.0999999999999996</v>
      </c>
      <c r="K76" s="3">
        <v>6.2</v>
      </c>
      <c r="L76" s="3">
        <v>6.4</v>
      </c>
      <c r="N76" s="3">
        <v>5.8</v>
      </c>
      <c r="O76" s="3">
        <v>7.1</v>
      </c>
      <c r="Q76" s="3" t="s">
        <v>13</v>
      </c>
      <c r="R76" s="3" t="s">
        <v>13</v>
      </c>
      <c r="T76" s="3">
        <v>5.7</v>
      </c>
      <c r="U76" s="3">
        <v>6</v>
      </c>
    </row>
    <row r="77" spans="1:21" x14ac:dyDescent="0.2">
      <c r="A77" s="1">
        <v>2004</v>
      </c>
      <c r="B77" s="3">
        <v>5</v>
      </c>
      <c r="C77" s="3" t="s">
        <v>13</v>
      </c>
      <c r="E77" s="3">
        <v>5</v>
      </c>
      <c r="F77" s="3" t="s">
        <v>13</v>
      </c>
      <c r="H77" s="3">
        <v>5.5</v>
      </c>
      <c r="I77" s="3">
        <v>5.9</v>
      </c>
      <c r="K77" s="3">
        <v>6</v>
      </c>
      <c r="L77" s="3">
        <v>6.7</v>
      </c>
      <c r="N77" s="3">
        <v>7.9</v>
      </c>
      <c r="O77" s="3">
        <v>7.3</v>
      </c>
      <c r="Q77" s="3" t="s">
        <v>13</v>
      </c>
      <c r="R77" s="3" t="s">
        <v>13</v>
      </c>
      <c r="T77" s="3">
        <v>6.2</v>
      </c>
      <c r="U77" s="3">
        <v>6.8</v>
      </c>
    </row>
    <row r="78" spans="1:21" x14ac:dyDescent="0.2">
      <c r="A78" s="1">
        <v>2005</v>
      </c>
      <c r="B78" s="3">
        <v>3.66</v>
      </c>
      <c r="C78" s="3" t="s">
        <v>13</v>
      </c>
      <c r="E78" s="3">
        <v>3.9</v>
      </c>
      <c r="F78" s="3" t="s">
        <v>13</v>
      </c>
      <c r="H78" s="3">
        <v>4.45</v>
      </c>
      <c r="I78" s="3">
        <v>6.14</v>
      </c>
      <c r="K78" s="3">
        <v>6.92</v>
      </c>
      <c r="L78" s="3">
        <v>6.97</v>
      </c>
      <c r="M78" s="72"/>
      <c r="N78" s="3">
        <v>5.48</v>
      </c>
      <c r="O78" s="3" t="s">
        <v>13</v>
      </c>
      <c r="Q78" s="3" t="s">
        <v>13</v>
      </c>
      <c r="R78" s="3" t="s">
        <v>13</v>
      </c>
      <c r="T78" s="3">
        <v>6.26</v>
      </c>
      <c r="U78" s="3">
        <v>6.79</v>
      </c>
    </row>
    <row r="79" spans="1:21" x14ac:dyDescent="0.2">
      <c r="A79" s="1">
        <v>2006</v>
      </c>
      <c r="B79" s="3">
        <v>5.52</v>
      </c>
      <c r="C79" s="3" t="s">
        <v>13</v>
      </c>
      <c r="E79" s="3">
        <v>4.28</v>
      </c>
      <c r="F79" s="3" t="s">
        <v>13</v>
      </c>
      <c r="H79" s="3">
        <v>5.55</v>
      </c>
      <c r="I79" s="3">
        <v>5.89</v>
      </c>
      <c r="K79" s="3">
        <v>6.43</v>
      </c>
      <c r="L79" s="3">
        <v>7.12</v>
      </c>
      <c r="M79" s="72"/>
      <c r="N79" s="3">
        <v>6.27</v>
      </c>
      <c r="O79" s="3">
        <v>10.1</v>
      </c>
      <c r="Q79" s="3" t="s">
        <v>13</v>
      </c>
      <c r="R79" s="3" t="s">
        <v>13</v>
      </c>
      <c r="T79" s="3">
        <v>6.05</v>
      </c>
      <c r="U79" s="3">
        <v>7.68</v>
      </c>
    </row>
    <row r="80" spans="1:21" x14ac:dyDescent="0.2">
      <c r="A80" s="1">
        <v>2007</v>
      </c>
      <c r="B80" s="3" t="s">
        <v>13</v>
      </c>
      <c r="C80" s="3" t="s">
        <v>13</v>
      </c>
      <c r="E80" s="3">
        <v>4.83</v>
      </c>
      <c r="F80" s="3" t="s">
        <v>13</v>
      </c>
      <c r="H80" s="3">
        <v>4.2699999999999996</v>
      </c>
      <c r="I80" s="3">
        <v>4.91</v>
      </c>
      <c r="K80" s="3">
        <v>7.07</v>
      </c>
      <c r="L80" s="3">
        <v>5.91</v>
      </c>
      <c r="M80" s="72"/>
      <c r="N80" s="3">
        <v>6.94</v>
      </c>
      <c r="O80" s="3">
        <v>6.39</v>
      </c>
      <c r="Q80" s="3" t="s">
        <v>13</v>
      </c>
      <c r="R80" s="3" t="s">
        <v>13</v>
      </c>
      <c r="T80" s="3">
        <v>5.46</v>
      </c>
      <c r="U80" s="3">
        <v>5.59</v>
      </c>
    </row>
    <row r="81" spans="1:21" x14ac:dyDescent="0.2">
      <c r="A81" s="1">
        <v>2008</v>
      </c>
      <c r="B81" s="3" t="s">
        <v>13</v>
      </c>
      <c r="C81" s="3" t="s">
        <v>13</v>
      </c>
      <c r="E81" s="3">
        <v>3.4</v>
      </c>
      <c r="F81" s="3" t="s">
        <v>13</v>
      </c>
      <c r="H81" s="3">
        <v>6.46</v>
      </c>
      <c r="I81" s="3">
        <v>6.17</v>
      </c>
      <c r="K81" s="3">
        <v>7.26</v>
      </c>
      <c r="L81" s="3">
        <v>8.64</v>
      </c>
      <c r="M81" s="72"/>
      <c r="N81" s="3">
        <v>9.2899999999999991</v>
      </c>
      <c r="O81" s="3">
        <v>9.7100000000000009</v>
      </c>
      <c r="Q81" s="3" t="s">
        <v>13</v>
      </c>
      <c r="R81" s="3" t="s">
        <v>13</v>
      </c>
      <c r="T81" s="3">
        <v>8.59</v>
      </c>
      <c r="U81" s="3">
        <v>8.3800000000000008</v>
      </c>
    </row>
    <row r="82" spans="1:21" x14ac:dyDescent="0.2">
      <c r="A82" s="1">
        <v>2009</v>
      </c>
      <c r="B82" s="3" t="s">
        <v>13</v>
      </c>
      <c r="C82" s="3" t="s">
        <v>13</v>
      </c>
      <c r="E82" s="3">
        <v>3.54</v>
      </c>
      <c r="F82" s="3" t="s">
        <v>13</v>
      </c>
      <c r="H82" s="3">
        <v>5.22</v>
      </c>
      <c r="I82" s="3">
        <v>5.5</v>
      </c>
      <c r="K82" s="3">
        <v>6.12</v>
      </c>
      <c r="L82" s="3">
        <v>7.13</v>
      </c>
      <c r="M82" s="72"/>
      <c r="N82" s="3">
        <v>6.23</v>
      </c>
      <c r="O82" s="3">
        <v>7.65</v>
      </c>
      <c r="Q82" s="3" t="s">
        <v>13</v>
      </c>
      <c r="R82" s="3" t="s">
        <v>13</v>
      </c>
      <c r="T82" s="3">
        <v>5.72</v>
      </c>
      <c r="U82" s="3">
        <v>6.78</v>
      </c>
    </row>
    <row r="83" spans="1:21" x14ac:dyDescent="0.2">
      <c r="A83" s="1">
        <v>2010</v>
      </c>
      <c r="B83" s="3" t="s">
        <v>13</v>
      </c>
      <c r="C83" s="3" t="s">
        <v>13</v>
      </c>
      <c r="E83" s="3" t="s">
        <v>13</v>
      </c>
      <c r="F83" s="3" t="s">
        <v>13</v>
      </c>
      <c r="H83" s="3">
        <v>6.29</v>
      </c>
      <c r="I83" s="3">
        <v>6.47</v>
      </c>
      <c r="K83" s="3">
        <v>6.26</v>
      </c>
      <c r="L83" s="3">
        <v>7.69</v>
      </c>
      <c r="M83" s="72"/>
      <c r="N83" s="3">
        <v>8.76</v>
      </c>
      <c r="O83" s="3">
        <v>9.0299999999999994</v>
      </c>
      <c r="Q83" s="3" t="s">
        <v>13</v>
      </c>
      <c r="R83" s="3" t="s">
        <v>13</v>
      </c>
      <c r="T83" s="3">
        <v>6.99</v>
      </c>
      <c r="U83" s="3">
        <v>7.09</v>
      </c>
    </row>
    <row r="84" spans="1:21" x14ac:dyDescent="0.2">
      <c r="A84" s="1">
        <v>2011</v>
      </c>
      <c r="B84" s="3" t="s">
        <v>13</v>
      </c>
      <c r="C84" s="3" t="s">
        <v>13</v>
      </c>
      <c r="E84" s="3" t="s">
        <v>13</v>
      </c>
      <c r="F84" s="3" t="s">
        <v>13</v>
      </c>
      <c r="H84" s="3">
        <v>5.2</v>
      </c>
      <c r="I84" s="3">
        <v>5.2</v>
      </c>
      <c r="K84" s="3">
        <v>5.8</v>
      </c>
      <c r="L84" s="3">
        <v>5.9</v>
      </c>
      <c r="M84" s="72"/>
      <c r="N84" s="3">
        <v>5.9</v>
      </c>
      <c r="O84" s="3">
        <v>6.3</v>
      </c>
      <c r="Q84" s="3" t="s">
        <v>13</v>
      </c>
      <c r="R84" s="3" t="s">
        <v>13</v>
      </c>
      <c r="T84" s="3">
        <v>5.7</v>
      </c>
      <c r="U84" s="3">
        <v>5.6</v>
      </c>
    </row>
    <row r="85" spans="1:21" x14ac:dyDescent="0.2">
      <c r="A85" s="1">
        <v>2012</v>
      </c>
      <c r="B85" s="3">
        <v>5</v>
      </c>
      <c r="C85" s="3" t="s">
        <v>13</v>
      </c>
      <c r="E85" s="3">
        <v>9.57</v>
      </c>
      <c r="F85" s="3" t="s">
        <v>13</v>
      </c>
      <c r="H85" s="3">
        <v>4.9800000000000004</v>
      </c>
      <c r="I85" s="3">
        <v>4.2</v>
      </c>
      <c r="K85" s="3">
        <v>5.29</v>
      </c>
      <c r="L85" s="3">
        <v>5.2</v>
      </c>
      <c r="M85" s="72"/>
      <c r="N85" s="3">
        <v>5.17</v>
      </c>
      <c r="O85" s="3">
        <v>6.2</v>
      </c>
      <c r="Q85" s="3" t="s">
        <v>13</v>
      </c>
      <c r="R85" s="3" t="s">
        <v>13</v>
      </c>
      <c r="T85" s="3">
        <v>5.23</v>
      </c>
      <c r="U85" s="3">
        <v>5.4</v>
      </c>
    </row>
    <row r="86" spans="1:21" x14ac:dyDescent="0.2">
      <c r="A86" s="1">
        <v>2013</v>
      </c>
      <c r="B86" s="3" t="s">
        <v>13</v>
      </c>
      <c r="C86" s="3" t="s">
        <v>13</v>
      </c>
      <c r="E86" s="3">
        <v>9.43</v>
      </c>
      <c r="F86" s="3" t="s">
        <v>13</v>
      </c>
      <c r="H86" s="3">
        <v>4.53</v>
      </c>
      <c r="I86" s="3">
        <v>4.53</v>
      </c>
      <c r="K86" s="3">
        <v>4.9400000000000004</v>
      </c>
      <c r="L86" s="3">
        <v>5.37</v>
      </c>
      <c r="M86" s="72"/>
      <c r="N86" s="3">
        <v>7.01</v>
      </c>
      <c r="O86" s="3">
        <v>6.49</v>
      </c>
      <c r="Q86" s="3" t="s">
        <v>13</v>
      </c>
      <c r="R86" s="3" t="s">
        <v>13</v>
      </c>
      <c r="T86" s="3">
        <v>5.05</v>
      </c>
      <c r="U86" s="3">
        <v>5.15</v>
      </c>
    </row>
    <row r="87" spans="1:21" x14ac:dyDescent="0.2">
      <c r="A87" s="1">
        <v>2014</v>
      </c>
      <c r="B87" s="3" t="s">
        <v>13</v>
      </c>
      <c r="C87" s="3" t="s">
        <v>13</v>
      </c>
      <c r="E87" s="3">
        <v>6</v>
      </c>
      <c r="F87" s="3" t="s">
        <v>13</v>
      </c>
      <c r="H87" s="3">
        <v>5.36</v>
      </c>
      <c r="I87" s="3">
        <v>5.0199999999999996</v>
      </c>
      <c r="K87" s="3">
        <v>5.64</v>
      </c>
      <c r="L87" s="3">
        <v>5.56</v>
      </c>
      <c r="M87" s="72"/>
      <c r="N87" s="3">
        <v>5.86</v>
      </c>
      <c r="O87" s="3">
        <v>6.25</v>
      </c>
      <c r="Q87" s="3" t="s">
        <v>13</v>
      </c>
      <c r="R87" s="3" t="s">
        <v>13</v>
      </c>
      <c r="T87" s="3">
        <v>5.61</v>
      </c>
      <c r="U87" s="3">
        <v>5.68</v>
      </c>
    </row>
    <row r="88" spans="1:21" x14ac:dyDescent="0.2">
      <c r="A88" s="1">
        <v>2015</v>
      </c>
      <c r="B88" s="3" t="s">
        <v>13</v>
      </c>
      <c r="C88" s="3" t="s">
        <v>13</v>
      </c>
      <c r="E88" s="3">
        <v>7</v>
      </c>
      <c r="F88" s="3" t="s">
        <v>13</v>
      </c>
      <c r="H88" s="3">
        <v>5.25</v>
      </c>
      <c r="I88" s="3">
        <v>4.8600000000000003</v>
      </c>
      <c r="K88" s="3">
        <v>4.99</v>
      </c>
      <c r="L88" s="3">
        <v>5.41</v>
      </c>
      <c r="M88" s="72"/>
      <c r="N88" s="3">
        <v>4.5999999999999996</v>
      </c>
      <c r="O88" s="3">
        <v>5.64</v>
      </c>
      <c r="Q88" s="3" t="s">
        <v>13</v>
      </c>
      <c r="R88" s="3" t="s">
        <v>13</v>
      </c>
      <c r="T88" s="3">
        <v>5.0599999999999996</v>
      </c>
      <c r="U88" s="3">
        <v>5.35</v>
      </c>
    </row>
    <row r="89" spans="1:21" x14ac:dyDescent="0.2">
      <c r="A89" s="1">
        <v>2016</v>
      </c>
      <c r="B89" s="3" t="s">
        <v>13</v>
      </c>
      <c r="C89" s="3" t="s">
        <v>13</v>
      </c>
      <c r="E89" s="3" t="s">
        <v>13</v>
      </c>
      <c r="F89" s="3" t="s">
        <v>13</v>
      </c>
      <c r="H89" s="3">
        <v>7.33</v>
      </c>
      <c r="I89" s="3" t="s">
        <v>13</v>
      </c>
      <c r="K89" s="3">
        <v>8</v>
      </c>
      <c r="L89" s="3" t="s">
        <v>13</v>
      </c>
      <c r="M89" s="72"/>
      <c r="N89" s="3" t="s">
        <v>13</v>
      </c>
      <c r="O89" s="3" t="s">
        <v>13</v>
      </c>
      <c r="Q89" s="3" t="s">
        <v>13</v>
      </c>
      <c r="R89" s="3" t="s">
        <v>13</v>
      </c>
      <c r="T89" s="3">
        <v>7.64</v>
      </c>
      <c r="U89" s="3" t="s">
        <v>13</v>
      </c>
    </row>
    <row r="90" spans="1:21" x14ac:dyDescent="0.2">
      <c r="A90" s="1">
        <v>2017</v>
      </c>
      <c r="B90" s="3" t="s">
        <v>13</v>
      </c>
      <c r="C90" s="3" t="s">
        <v>13</v>
      </c>
      <c r="E90" s="3" t="s">
        <v>13</v>
      </c>
      <c r="F90" s="3" t="s">
        <v>13</v>
      </c>
      <c r="H90" s="3">
        <v>5.23</v>
      </c>
      <c r="I90" s="3">
        <v>5.03</v>
      </c>
      <c r="K90" s="3">
        <v>6.08</v>
      </c>
      <c r="L90" s="3">
        <v>6.78</v>
      </c>
      <c r="M90" s="72"/>
      <c r="N90" s="3">
        <v>5.95</v>
      </c>
      <c r="O90" s="3">
        <v>7.3</v>
      </c>
      <c r="Q90" s="3" t="s">
        <v>13</v>
      </c>
      <c r="R90" s="3" t="s">
        <v>13</v>
      </c>
      <c r="T90" s="3">
        <v>5.97</v>
      </c>
      <c r="U90" s="3">
        <v>6.54</v>
      </c>
    </row>
    <row r="91" spans="1:21" x14ac:dyDescent="0.2">
      <c r="A91" s="1">
        <v>2018</v>
      </c>
      <c r="B91" s="3" t="s">
        <v>13</v>
      </c>
      <c r="C91" s="3" t="s">
        <v>13</v>
      </c>
      <c r="E91" s="3" t="s">
        <v>13</v>
      </c>
      <c r="F91" s="3" t="s">
        <v>13</v>
      </c>
      <c r="H91" s="3">
        <v>5.33</v>
      </c>
      <c r="I91" s="3">
        <v>5.34</v>
      </c>
      <c r="K91" s="3">
        <v>5.87</v>
      </c>
      <c r="L91" s="3">
        <v>6.93</v>
      </c>
      <c r="M91" s="72"/>
      <c r="N91" s="3">
        <v>6.13</v>
      </c>
      <c r="O91" s="3">
        <v>7.5</v>
      </c>
      <c r="Q91" s="3" t="s">
        <v>13</v>
      </c>
      <c r="R91" s="3" t="s">
        <v>13</v>
      </c>
      <c r="T91" s="3">
        <v>5.88</v>
      </c>
      <c r="U91" s="3">
        <v>6.69</v>
      </c>
    </row>
    <row r="92" spans="1:21" x14ac:dyDescent="0.2">
      <c r="A92" s="1">
        <v>2019</v>
      </c>
      <c r="B92" s="3" t="s">
        <v>13</v>
      </c>
      <c r="C92" s="3" t="s">
        <v>13</v>
      </c>
      <c r="E92" s="3" t="s">
        <v>13</v>
      </c>
      <c r="F92" s="3" t="s">
        <v>13</v>
      </c>
      <c r="H92" s="3">
        <v>4.99</v>
      </c>
      <c r="I92" s="3">
        <v>5.01</v>
      </c>
      <c r="K92" s="3">
        <v>4.91</v>
      </c>
      <c r="L92" s="3">
        <v>5.62</v>
      </c>
      <c r="M92" s="72"/>
      <c r="N92" s="3">
        <v>5.84</v>
      </c>
      <c r="O92" s="3">
        <v>6.18</v>
      </c>
      <c r="Q92" s="3" t="s">
        <v>13</v>
      </c>
      <c r="R92" s="3" t="s">
        <v>13</v>
      </c>
      <c r="T92" s="3">
        <v>5.0599999999999996</v>
      </c>
      <c r="U92" s="3">
        <v>5.56</v>
      </c>
    </row>
    <row r="93" spans="1:21" x14ac:dyDescent="0.2">
      <c r="A93" s="1">
        <v>2020</v>
      </c>
      <c r="B93" s="3" t="s">
        <v>13</v>
      </c>
      <c r="C93" s="3" t="s">
        <v>13</v>
      </c>
      <c r="E93" s="3" t="s">
        <v>13</v>
      </c>
      <c r="F93" s="3" t="s">
        <v>13</v>
      </c>
      <c r="H93" s="3">
        <v>5.8</v>
      </c>
      <c r="I93" s="3">
        <v>5.22</v>
      </c>
      <c r="K93" s="3">
        <v>5.9</v>
      </c>
      <c r="L93" s="3">
        <v>6.53</v>
      </c>
      <c r="M93" s="72"/>
      <c r="N93" s="3">
        <v>6.8</v>
      </c>
      <c r="O93" s="3">
        <v>9.0399999999999991</v>
      </c>
      <c r="Q93" s="3" t="s">
        <v>13</v>
      </c>
      <c r="R93" s="3" t="s">
        <v>13</v>
      </c>
      <c r="T93" s="3">
        <v>6.2</v>
      </c>
      <c r="U93" s="3">
        <v>6.48</v>
      </c>
    </row>
    <row r="94" spans="1:21" x14ac:dyDescent="0.2">
      <c r="A94" s="1">
        <v>2021</v>
      </c>
      <c r="B94" s="3" t="s">
        <v>13</v>
      </c>
      <c r="C94" s="3" t="s">
        <v>13</v>
      </c>
      <c r="E94" s="3" t="s">
        <v>13</v>
      </c>
      <c r="F94" s="3" t="s">
        <v>13</v>
      </c>
      <c r="H94" s="3">
        <v>4.4000000000000004</v>
      </c>
      <c r="I94" s="3">
        <v>5.26</v>
      </c>
      <c r="K94" s="3">
        <v>5.2</v>
      </c>
      <c r="L94" s="3">
        <v>6.05</v>
      </c>
      <c r="M94" s="72"/>
      <c r="N94" s="3">
        <v>5.7</v>
      </c>
      <c r="O94" s="3">
        <v>6.62</v>
      </c>
      <c r="Q94" s="3" t="s">
        <v>13</v>
      </c>
      <c r="R94" s="3" t="s">
        <v>13</v>
      </c>
      <c r="T94" s="3">
        <v>5.0999999999999996</v>
      </c>
      <c r="U94" s="3">
        <v>6.21</v>
      </c>
    </row>
    <row r="95" spans="1:21" x14ac:dyDescent="0.2">
      <c r="A95" s="1">
        <v>2022</v>
      </c>
      <c r="B95" s="3" t="s">
        <v>13</v>
      </c>
      <c r="C95" s="3" t="s">
        <v>13</v>
      </c>
      <c r="E95" s="3" t="s">
        <v>13</v>
      </c>
      <c r="F95" s="3" t="s">
        <v>13</v>
      </c>
      <c r="H95" s="3">
        <v>4.2</v>
      </c>
      <c r="I95" s="3">
        <v>4.03</v>
      </c>
      <c r="K95" s="3">
        <v>4.5999999999999996</v>
      </c>
      <c r="L95" s="3">
        <v>5.12</v>
      </c>
      <c r="M95" s="72"/>
      <c r="N95" s="3">
        <v>5.3</v>
      </c>
      <c r="O95" s="3">
        <v>6.57</v>
      </c>
      <c r="Q95" s="3" t="s">
        <v>13</v>
      </c>
      <c r="R95" s="3" t="s">
        <v>13</v>
      </c>
      <c r="T95" s="3">
        <v>4.7</v>
      </c>
      <c r="U95" s="3">
        <v>5.93</v>
      </c>
    </row>
    <row r="96" spans="1:21" x14ac:dyDescent="0.2">
      <c r="A96" s="1">
        <v>2023</v>
      </c>
      <c r="B96" s="3" t="s">
        <v>13</v>
      </c>
      <c r="C96" s="3" t="s">
        <v>13</v>
      </c>
      <c r="E96" s="3" t="s">
        <v>13</v>
      </c>
      <c r="F96" s="3" t="s">
        <v>13</v>
      </c>
      <c r="H96" s="3">
        <v>4.4000000000000004</v>
      </c>
      <c r="I96" s="3">
        <v>4.25522605736509</v>
      </c>
      <c r="K96" s="3">
        <v>4.9000000000000004</v>
      </c>
      <c r="L96" s="3">
        <v>6.1756756756756799</v>
      </c>
      <c r="M96" s="72"/>
      <c r="N96" s="3">
        <v>5.2</v>
      </c>
      <c r="O96" s="3">
        <v>6.2991081637319901</v>
      </c>
      <c r="Q96" s="3" t="s">
        <v>13</v>
      </c>
      <c r="R96" s="3" t="s">
        <v>13</v>
      </c>
      <c r="T96" s="3">
        <v>4.833333333333333</v>
      </c>
      <c r="U96" s="3">
        <v>5.7710014238253402</v>
      </c>
    </row>
    <row r="97" spans="1:21" x14ac:dyDescent="0.2">
      <c r="A97" s="1">
        <v>2024</v>
      </c>
      <c r="B97" s="3" t="s">
        <v>13</v>
      </c>
      <c r="C97" s="3" t="s">
        <v>13</v>
      </c>
      <c r="E97" s="3" t="s">
        <v>13</v>
      </c>
      <c r="F97" s="3" t="s">
        <v>13</v>
      </c>
      <c r="H97" s="3">
        <v>5.4</v>
      </c>
      <c r="I97" s="3">
        <v>4.8</v>
      </c>
      <c r="K97" s="3">
        <v>5.9</v>
      </c>
      <c r="L97" s="3">
        <v>6</v>
      </c>
      <c r="M97" s="72"/>
      <c r="N97" s="3">
        <v>5.5</v>
      </c>
      <c r="O97" s="3">
        <v>6.1</v>
      </c>
      <c r="Q97" s="3" t="s">
        <v>13</v>
      </c>
      <c r="R97" s="3" t="s">
        <v>13</v>
      </c>
      <c r="T97" s="3">
        <v>5.6</v>
      </c>
      <c r="U97" s="3">
        <v>5.5</v>
      </c>
    </row>
    <row r="98" spans="1:21" x14ac:dyDescent="0.2">
      <c r="A98" s="1">
        <v>2025</v>
      </c>
      <c r="B98" s="3" t="s">
        <v>13</v>
      </c>
      <c r="C98" s="3" t="s">
        <v>13</v>
      </c>
      <c r="E98" s="3" t="s">
        <v>13</v>
      </c>
      <c r="F98" s="3" t="s">
        <v>13</v>
      </c>
      <c r="H98" s="292">
        <v>5.0999999999999996</v>
      </c>
      <c r="I98" s="295">
        <v>5.6407965554359523</v>
      </c>
      <c r="J98" s="292"/>
      <c r="K98" s="292">
        <v>5.9</v>
      </c>
      <c r="L98" s="295">
        <v>6.8261715392743927</v>
      </c>
      <c r="M98" s="293"/>
      <c r="N98" s="292">
        <v>5.9</v>
      </c>
      <c r="O98" s="295">
        <v>7.5264130434782608</v>
      </c>
      <c r="P98" s="292"/>
      <c r="Q98" s="292" t="s">
        <v>13</v>
      </c>
      <c r="R98" s="292" t="s">
        <v>13</v>
      </c>
      <c r="S98" s="292"/>
      <c r="T98" s="292">
        <v>5.6</v>
      </c>
      <c r="U98" s="295">
        <v>6.2545607550482876</v>
      </c>
    </row>
    <row r="99" spans="1:21" ht="23.25" customHeight="1" x14ac:dyDescent="0.2">
      <c r="A99" s="316" t="s">
        <v>256</v>
      </c>
      <c r="B99" s="316"/>
      <c r="C99" s="316"/>
      <c r="D99" s="316"/>
      <c r="E99" s="316"/>
      <c r="F99" s="316"/>
      <c r="G99" s="316"/>
      <c r="H99" s="316"/>
      <c r="I99" s="316"/>
      <c r="J99" s="316"/>
      <c r="K99" s="316"/>
      <c r="L99" s="316"/>
      <c r="M99" s="316"/>
      <c r="N99" s="316"/>
      <c r="O99" s="316"/>
      <c r="P99" s="316"/>
      <c r="Q99" s="316"/>
      <c r="R99" s="316"/>
      <c r="S99" s="316"/>
      <c r="T99" s="316"/>
      <c r="U99" s="316"/>
    </row>
    <row r="100" spans="1:21" x14ac:dyDescent="0.2">
      <c r="A100" s="328" t="s">
        <v>35</v>
      </c>
      <c r="B100" s="328"/>
      <c r="C100" s="328"/>
      <c r="D100" s="328"/>
      <c r="E100" s="328"/>
      <c r="F100" s="328"/>
      <c r="G100" s="328"/>
      <c r="H100" s="328"/>
      <c r="I100" s="328"/>
      <c r="J100" s="328"/>
      <c r="K100" s="328"/>
      <c r="L100" s="328"/>
      <c r="M100" s="328"/>
      <c r="N100" s="328"/>
      <c r="O100" s="328"/>
      <c r="P100" s="328"/>
      <c r="Q100" s="328"/>
      <c r="R100" s="328"/>
      <c r="S100" s="328"/>
      <c r="T100" s="328"/>
      <c r="U100" s="328"/>
    </row>
    <row r="101" spans="1:21" ht="22.5" customHeight="1" x14ac:dyDescent="0.2">
      <c r="A101" s="314" t="s">
        <v>196</v>
      </c>
      <c r="B101" s="314"/>
      <c r="C101" s="314"/>
      <c r="D101" s="314"/>
      <c r="E101" s="314"/>
      <c r="F101" s="314"/>
      <c r="G101" s="314"/>
      <c r="H101" s="314"/>
      <c r="I101" s="314"/>
      <c r="J101" s="314"/>
      <c r="K101" s="314"/>
      <c r="L101" s="314"/>
      <c r="M101" s="314"/>
      <c r="N101" s="314"/>
      <c r="O101" s="314"/>
      <c r="P101" s="314"/>
      <c r="Q101" s="314"/>
      <c r="R101" s="314"/>
      <c r="S101" s="314"/>
      <c r="T101" s="314"/>
      <c r="U101" s="314"/>
    </row>
    <row r="103" spans="1:21" s="102" customFormat="1" x14ac:dyDescent="0.2">
      <c r="A103" s="118"/>
      <c r="B103" s="119"/>
      <c r="C103" s="119"/>
      <c r="D103" s="119"/>
      <c r="E103" s="119"/>
      <c r="F103" s="119"/>
      <c r="G103" s="119"/>
      <c r="H103" s="119"/>
      <c r="I103" s="119"/>
      <c r="J103" s="119"/>
      <c r="K103" s="119"/>
      <c r="L103" s="120"/>
      <c r="M103" s="121"/>
      <c r="N103" s="119"/>
      <c r="O103" s="119"/>
      <c r="P103" s="119"/>
      <c r="Q103" s="119"/>
      <c r="R103" s="119"/>
      <c r="S103" s="119"/>
      <c r="T103" s="119"/>
      <c r="U103" s="119"/>
    </row>
    <row r="127" spans="1:21" ht="11.25" customHeight="1" x14ac:dyDescent="0.2">
      <c r="A127" s="319" t="s">
        <v>177</v>
      </c>
      <c r="B127" s="319"/>
      <c r="C127" s="319"/>
      <c r="D127" s="319"/>
      <c r="E127" s="319"/>
      <c r="F127" s="319"/>
      <c r="G127" s="319"/>
      <c r="H127" s="319"/>
      <c r="I127" s="319"/>
      <c r="J127" s="319"/>
      <c r="K127" s="319"/>
      <c r="L127" s="319"/>
      <c r="M127" s="319"/>
      <c r="N127" s="319"/>
      <c r="O127" s="319"/>
      <c r="P127" s="319"/>
      <c r="Q127" s="319"/>
      <c r="R127" s="319"/>
      <c r="S127" s="319"/>
      <c r="T127" s="319"/>
      <c r="U127" s="319"/>
    </row>
    <row r="128" spans="1:21" ht="11.25" customHeight="1" x14ac:dyDescent="0.2">
      <c r="A128" s="195"/>
      <c r="B128" s="326" t="s">
        <v>1</v>
      </c>
      <c r="C128" s="326"/>
      <c r="D128" s="196"/>
      <c r="E128" s="320" t="s">
        <v>2</v>
      </c>
      <c r="F128" s="320"/>
      <c r="G128" s="196"/>
      <c r="H128" s="320" t="s">
        <v>3</v>
      </c>
      <c r="I128" s="320"/>
      <c r="J128" s="196"/>
      <c r="K128" s="320" t="s">
        <v>4</v>
      </c>
      <c r="L128" s="320"/>
      <c r="M128" s="196"/>
      <c r="N128" s="320" t="s">
        <v>5</v>
      </c>
      <c r="O128" s="320"/>
      <c r="P128" s="196"/>
      <c r="Q128" s="320" t="s">
        <v>6</v>
      </c>
      <c r="R128" s="320"/>
      <c r="S128" s="196"/>
      <c r="T128" s="320" t="s">
        <v>7</v>
      </c>
      <c r="U128" s="320"/>
    </row>
    <row r="129" spans="1:21" ht="22.5" customHeight="1" x14ac:dyDescent="0.2">
      <c r="A129" s="77" t="s">
        <v>51</v>
      </c>
      <c r="B129" s="98" t="s">
        <v>30</v>
      </c>
      <c r="C129" s="98" t="s">
        <v>31</v>
      </c>
      <c r="D129" s="98"/>
      <c r="E129" s="98" t="s">
        <v>30</v>
      </c>
      <c r="F129" s="98" t="s">
        <v>31</v>
      </c>
      <c r="G129" s="98"/>
      <c r="H129" s="98" t="s">
        <v>30</v>
      </c>
      <c r="I129" s="98" t="s">
        <v>31</v>
      </c>
      <c r="J129" s="98"/>
      <c r="K129" s="98" t="s">
        <v>30</v>
      </c>
      <c r="L129" s="98" t="s">
        <v>31</v>
      </c>
      <c r="M129" s="197"/>
      <c r="N129" s="98" t="s">
        <v>30</v>
      </c>
      <c r="O129" s="98" t="s">
        <v>31</v>
      </c>
      <c r="P129" s="98"/>
      <c r="Q129" s="98" t="s">
        <v>30</v>
      </c>
      <c r="R129" s="98" t="s">
        <v>31</v>
      </c>
      <c r="S129" s="98"/>
      <c r="T129" s="98" t="s">
        <v>34</v>
      </c>
      <c r="U129" s="98" t="s">
        <v>31</v>
      </c>
    </row>
    <row r="130" spans="1:21" ht="11.25" customHeight="1" x14ac:dyDescent="0.2">
      <c r="B130" s="327" t="str">
        <f>$B$4</f>
        <v>CHINOOK</v>
      </c>
      <c r="C130" s="327"/>
      <c r="D130" s="327"/>
      <c r="E130" s="327"/>
      <c r="F130" s="327"/>
      <c r="G130" s="327"/>
      <c r="H130" s="327"/>
      <c r="I130" s="327"/>
      <c r="J130" s="327"/>
      <c r="K130" s="327"/>
      <c r="L130" s="327"/>
      <c r="M130" s="327"/>
      <c r="N130" s="327"/>
      <c r="O130" s="327"/>
      <c r="P130" s="327"/>
      <c r="Q130" s="327"/>
      <c r="R130" s="327"/>
      <c r="S130" s="327"/>
      <c r="T130" s="327"/>
      <c r="U130" s="327"/>
    </row>
    <row r="131" spans="1:21" ht="11.25" customHeight="1" x14ac:dyDescent="0.2">
      <c r="A131" s="1" t="s">
        <v>14</v>
      </c>
      <c r="B131" s="3">
        <f t="shared" ref="B131:L131" si="0">AVERAGE(B6:B10)</f>
        <v>7.2799999999999994</v>
      </c>
      <c r="C131" s="3">
        <f t="shared" si="0"/>
        <v>9.7199999999999989</v>
      </c>
      <c r="E131" s="3">
        <f t="shared" si="0"/>
        <v>8.8000000000000007</v>
      </c>
      <c r="F131" s="3" t="s">
        <v>13</v>
      </c>
      <c r="H131" s="3">
        <f t="shared" si="0"/>
        <v>9.620000000000001</v>
      </c>
      <c r="I131" s="3">
        <f t="shared" si="0"/>
        <v>12.25</v>
      </c>
      <c r="K131" s="3">
        <f t="shared" si="0"/>
        <v>9.3199999999999985</v>
      </c>
      <c r="L131" s="3">
        <f t="shared" si="0"/>
        <v>12.22</v>
      </c>
      <c r="M131" s="3"/>
      <c r="N131" s="3">
        <f t="shared" ref="N131:U131" si="1">AVERAGE(N6:N10)</f>
        <v>7.74</v>
      </c>
      <c r="O131" s="3">
        <f t="shared" si="1"/>
        <v>12.649999999999999</v>
      </c>
      <c r="Q131" s="3">
        <f t="shared" si="1"/>
        <v>5.1199999999999992</v>
      </c>
      <c r="R131" s="3" t="s">
        <v>13</v>
      </c>
      <c r="T131" s="3">
        <f t="shared" si="1"/>
        <v>6.4</v>
      </c>
      <c r="U131" s="3">
        <f t="shared" si="1"/>
        <v>10.58</v>
      </c>
    </row>
    <row r="132" spans="1:21" ht="11.25" customHeight="1" x14ac:dyDescent="0.2">
      <c r="A132" s="1" t="s">
        <v>15</v>
      </c>
      <c r="B132" s="3">
        <f t="shared" ref="B132:L132" si="2">AVERAGE(B11:B15)</f>
        <v>8.1</v>
      </c>
      <c r="C132" s="3">
        <f t="shared" si="2"/>
        <v>9.5</v>
      </c>
      <c r="E132" s="3">
        <f t="shared" si="2"/>
        <v>8.0599999999999987</v>
      </c>
      <c r="F132" s="3">
        <f t="shared" si="2"/>
        <v>11.066666666666668</v>
      </c>
      <c r="H132" s="3">
        <f t="shared" si="2"/>
        <v>9.620000000000001</v>
      </c>
      <c r="I132" s="3">
        <f t="shared" si="2"/>
        <v>12.1</v>
      </c>
      <c r="K132" s="3">
        <f t="shared" si="2"/>
        <v>9.120000000000001</v>
      </c>
      <c r="L132" s="3">
        <f t="shared" si="2"/>
        <v>12.066666666666668</v>
      </c>
      <c r="M132" s="3"/>
      <c r="N132" s="3">
        <f t="shared" ref="N132:U132" si="3">AVERAGE(N11:N15)</f>
        <v>6.8400000000000007</v>
      </c>
      <c r="O132" s="3">
        <f t="shared" si="3"/>
        <v>12.149999999999999</v>
      </c>
      <c r="Q132" s="3">
        <f t="shared" si="3"/>
        <v>5.2249999999999996</v>
      </c>
      <c r="R132" s="3">
        <f t="shared" si="3"/>
        <v>12.6</v>
      </c>
      <c r="T132" s="3">
        <f t="shared" si="3"/>
        <v>6.68</v>
      </c>
      <c r="U132" s="3">
        <f t="shared" si="3"/>
        <v>10.4</v>
      </c>
    </row>
    <row r="133" spans="1:21" ht="11.25" customHeight="1" x14ac:dyDescent="0.2">
      <c r="A133" s="1" t="s">
        <v>235</v>
      </c>
      <c r="B133" s="3">
        <f>AVERAGE(B16:B20)</f>
        <v>7.080000000000001</v>
      </c>
      <c r="C133" s="3">
        <f t="shared" ref="C133:U133" si="4">AVERAGE(C16:C20)</f>
        <v>10.699999999999998</v>
      </c>
      <c r="E133" s="3">
        <f t="shared" si="4"/>
        <v>7.82</v>
      </c>
      <c r="F133" s="3">
        <f t="shared" si="4"/>
        <v>10.824999999999999</v>
      </c>
      <c r="H133" s="3">
        <f t="shared" si="4"/>
        <v>8.7200000000000006</v>
      </c>
      <c r="I133" s="3">
        <f t="shared" si="4"/>
        <v>12.05</v>
      </c>
      <c r="K133" s="3">
        <f t="shared" si="4"/>
        <v>8.2750000000000004</v>
      </c>
      <c r="L133" s="3">
        <f t="shared" si="4"/>
        <v>11.175000000000001</v>
      </c>
      <c r="M133" s="3"/>
      <c r="N133" s="3">
        <f t="shared" si="4"/>
        <v>6.6000000000000005</v>
      </c>
      <c r="O133" s="3">
        <f t="shared" si="4"/>
        <v>11.166666666666666</v>
      </c>
      <c r="Q133" s="3">
        <f t="shared" si="4"/>
        <v>6.35</v>
      </c>
      <c r="R133" s="3">
        <f t="shared" si="4"/>
        <v>8.3000000000000007</v>
      </c>
      <c r="T133" s="3">
        <f t="shared" si="4"/>
        <v>6.92</v>
      </c>
      <c r="U133" s="3">
        <f t="shared" si="4"/>
        <v>10.18</v>
      </c>
    </row>
    <row r="134" spans="1:21" ht="11.25" customHeight="1" x14ac:dyDescent="0.2">
      <c r="A134" s="1" t="s">
        <v>185</v>
      </c>
      <c r="B134" s="3">
        <f>AVERAGE(B21:B25)</f>
        <v>8.379999999999999</v>
      </c>
      <c r="C134" s="3">
        <f t="shared" ref="C134:U134" si="5">AVERAGE(C21:C25)</f>
        <v>11.2</v>
      </c>
      <c r="E134" s="3">
        <f t="shared" si="5"/>
        <v>8.5200000000000014</v>
      </c>
      <c r="F134" s="3">
        <f t="shared" si="5"/>
        <v>11.96</v>
      </c>
      <c r="H134" s="3">
        <f t="shared" si="5"/>
        <v>7.0500000000000007</v>
      </c>
      <c r="I134" s="3">
        <f t="shared" si="5"/>
        <v>12.25</v>
      </c>
      <c r="K134" s="3">
        <f t="shared" si="5"/>
        <v>8.44</v>
      </c>
      <c r="L134" s="3">
        <f t="shared" si="5"/>
        <v>10.95</v>
      </c>
      <c r="M134" s="3"/>
      <c r="N134" s="3">
        <f t="shared" si="5"/>
        <v>7.4499999999999993</v>
      </c>
      <c r="O134" s="3">
        <f t="shared" si="5"/>
        <v>10.7</v>
      </c>
      <c r="Q134" s="3" t="s">
        <v>13</v>
      </c>
      <c r="R134" s="3" t="s">
        <v>13</v>
      </c>
      <c r="T134" s="3">
        <f t="shared" si="5"/>
        <v>8.48</v>
      </c>
      <c r="U134" s="3">
        <f t="shared" si="5"/>
        <v>11.499999999999998</v>
      </c>
    </row>
    <row r="135" spans="1:21" ht="11.25" customHeight="1" x14ac:dyDescent="0.2">
      <c r="A135" s="1" t="s">
        <v>209</v>
      </c>
      <c r="B135" s="3">
        <f>AVERAGE(B26:B30)</f>
        <v>9.4819999999999993</v>
      </c>
      <c r="C135" s="3">
        <f>AVERAGE(C26:C30)</f>
        <v>11.288</v>
      </c>
      <c r="E135" s="3">
        <f>AVERAGE(E26:E30)</f>
        <v>10.736000000000001</v>
      </c>
      <c r="F135" s="3">
        <f>AVERAGE(F26:F30)</f>
        <v>12.574</v>
      </c>
      <c r="H135" s="3">
        <f>AVERAGE(H26:H30)</f>
        <v>13.481999999999999</v>
      </c>
      <c r="I135" s="3">
        <f>AVERAGE(I26:I30)</f>
        <v>15.008000000000001</v>
      </c>
      <c r="K135" s="3">
        <f>AVERAGE(K26:K30)</f>
        <v>14.180000000000001</v>
      </c>
      <c r="L135" s="3">
        <f>AVERAGE(L26:L30)</f>
        <v>15.443999999999999</v>
      </c>
      <c r="M135" s="3"/>
      <c r="N135" s="3">
        <f>AVERAGE(N26:N30)</f>
        <v>11.940000000000001</v>
      </c>
      <c r="O135" s="3">
        <f>AVERAGE(O26:O30)</f>
        <v>13.6</v>
      </c>
      <c r="Q135" s="3" t="s">
        <v>13</v>
      </c>
      <c r="R135" s="3" t="s">
        <v>13</v>
      </c>
      <c r="T135" s="3">
        <f>AVERAGE(T26:T30)</f>
        <v>11.391999999999999</v>
      </c>
      <c r="U135" s="3">
        <f>AVERAGE(U26:U30)</f>
        <v>13.244</v>
      </c>
    </row>
    <row r="136" spans="1:21" ht="11.25" customHeight="1" x14ac:dyDescent="0.2">
      <c r="A136" s="1" t="s">
        <v>243</v>
      </c>
      <c r="B136" s="3">
        <f>IF(SUM(B31:B35)&gt;0,AVERAGE(B31:B35),"-")</f>
        <v>7.9739999999999993</v>
      </c>
      <c r="C136" s="3">
        <f>IF(SUM(C31:C35)&gt;0,AVERAGE(C31:C35),"-")</f>
        <v>11.327999999999999</v>
      </c>
      <c r="E136" s="3">
        <f>IF(SUM(E31:E35)&gt;0,AVERAGE(E31:E35),"-")</f>
        <v>8.1059999999999981</v>
      </c>
      <c r="F136" s="3">
        <f>IF(SUM(F31:F35)&gt;0,AVERAGE(F31:F35),"-")</f>
        <v>11.97</v>
      </c>
      <c r="H136" s="3">
        <f>IF(SUM(H31:H35)&gt;0,AVERAGE(H31:H35),"-")</f>
        <v>9.7859999999999996</v>
      </c>
      <c r="I136" s="3">
        <f>IF(SUM(I31:I35)&gt;0,AVERAGE(I31:I35),"-")</f>
        <v>14.357999999999999</v>
      </c>
      <c r="K136" s="3">
        <f>IF(SUM(K31:K35)&gt;0,AVERAGE(K31:K35),"-")</f>
        <v>10.37</v>
      </c>
      <c r="L136" s="3">
        <f>IF(SUM(L31:L35)&gt;0,AVERAGE(L31:L35),"-")</f>
        <v>14.580000000000002</v>
      </c>
      <c r="M136" s="3"/>
      <c r="N136" s="3">
        <f>IF(SUM(N31:N35)&gt;0,AVERAGE(N31:N35),"-")</f>
        <v>7.3960000000000008</v>
      </c>
      <c r="O136" s="3">
        <f>IF(SUM(O31:O35)&gt;0,AVERAGE(O31:O35),"-")</f>
        <v>13.256</v>
      </c>
      <c r="Q136" s="3" t="str">
        <f>IF(SUM(Q31:Q35)&gt;0,AVERAGE(Q31:Q35),"-")</f>
        <v>-</v>
      </c>
      <c r="R136" s="3" t="str">
        <f>IF(SUM(R31:R35)&gt;0,AVERAGE(R31:R35),"-")</f>
        <v>-</v>
      </c>
      <c r="T136" s="3">
        <f>IF(SUM(T31:T35)&gt;0,AVERAGE(T31:T35),"-")</f>
        <v>8.7020000000000017</v>
      </c>
      <c r="U136" s="3">
        <f>IF(SUM(U31:U35)&gt;0,AVERAGE(U31:U35),"-")</f>
        <v>12.422000000000001</v>
      </c>
    </row>
    <row r="137" spans="1:21" ht="11.25" customHeight="1" x14ac:dyDescent="0.2">
      <c r="A137" s="1" t="s">
        <v>279</v>
      </c>
      <c r="B137" s="3">
        <f>IF(SUM(B36:B40)&gt;0,AVERAGE(B36:B40),"-")</f>
        <v>8.0019999999999989</v>
      </c>
      <c r="C137" s="3">
        <f t="shared" ref="C137:U137" si="6">IF(SUM(C36:C40)&gt;0,AVERAGE(C36:C40),"-")</f>
        <v>10.156000000000001</v>
      </c>
      <c r="E137" s="3">
        <f t="shared" si="6"/>
        <v>8.5680000000000014</v>
      </c>
      <c r="F137" s="3">
        <f t="shared" si="6"/>
        <v>11.240000000000002</v>
      </c>
      <c r="H137" s="3">
        <f t="shared" si="6"/>
        <v>11.996</v>
      </c>
      <c r="I137" s="3">
        <f t="shared" si="6"/>
        <v>13.05</v>
      </c>
      <c r="K137" s="3">
        <f t="shared" si="6"/>
        <v>12.526</v>
      </c>
      <c r="L137" s="3">
        <f t="shared" si="6"/>
        <v>13.685999999999998</v>
      </c>
      <c r="M137" s="3"/>
      <c r="N137" s="3">
        <f t="shared" si="6"/>
        <v>11.148</v>
      </c>
      <c r="O137" s="3">
        <f t="shared" si="6"/>
        <v>13.440000000000001</v>
      </c>
      <c r="Q137" s="3" t="str">
        <f t="shared" si="6"/>
        <v>-</v>
      </c>
      <c r="R137" s="3" t="str">
        <f t="shared" si="6"/>
        <v>-</v>
      </c>
      <c r="T137" s="3">
        <f t="shared" si="6"/>
        <v>9.952</v>
      </c>
      <c r="U137" s="3">
        <f t="shared" si="6"/>
        <v>11.652000000000001</v>
      </c>
    </row>
    <row r="138" spans="1:21" ht="11.25" customHeight="1" x14ac:dyDescent="0.2">
      <c r="A138" s="1">
        <v>2016</v>
      </c>
      <c r="B138" s="3">
        <f>B41</f>
        <v>7.66</v>
      </c>
      <c r="C138" s="3">
        <f>C41</f>
        <v>10.199999999999999</v>
      </c>
      <c r="E138" s="3">
        <f t="shared" ref="E138:F145" si="7">E41</f>
        <v>9.6999999999999993</v>
      </c>
      <c r="F138" s="3">
        <f t="shared" si="7"/>
        <v>11.6</v>
      </c>
      <c r="H138" s="3">
        <f t="shared" ref="H138:I145" si="8">H41</f>
        <v>9.69</v>
      </c>
      <c r="I138" s="3">
        <f t="shared" si="8"/>
        <v>13.2</v>
      </c>
      <c r="K138" s="3">
        <f t="shared" ref="K138:L145" si="9">K41</f>
        <v>8.6300000000000008</v>
      </c>
      <c r="L138" s="3">
        <f t="shared" si="9"/>
        <v>13.3</v>
      </c>
      <c r="M138" s="3"/>
      <c r="N138" s="3">
        <f t="shared" ref="N138:O145" si="10">N41</f>
        <v>9.8000000000000007</v>
      </c>
      <c r="O138" s="3" t="str">
        <f t="shared" si="10"/>
        <v>-</v>
      </c>
      <c r="Q138" s="3" t="str">
        <f>Q36</f>
        <v>-</v>
      </c>
      <c r="R138" s="3" t="str">
        <f>R36</f>
        <v>-</v>
      </c>
      <c r="T138" s="3">
        <f t="shared" ref="T138:U145" si="11">T41</f>
        <v>9.3000000000000007</v>
      </c>
      <c r="U138" s="3">
        <f t="shared" si="11"/>
        <v>11.6</v>
      </c>
    </row>
    <row r="139" spans="1:21" ht="11.25" customHeight="1" x14ac:dyDescent="0.2">
      <c r="A139" s="1">
        <v>2017</v>
      </c>
      <c r="B139" s="3">
        <f t="shared" ref="B139" si="12">B42</f>
        <v>5.81</v>
      </c>
      <c r="C139" s="3">
        <f t="shared" ref="C139:C145" si="13">C42</f>
        <v>9.34</v>
      </c>
      <c r="E139" s="3">
        <f t="shared" si="7"/>
        <v>6.28</v>
      </c>
      <c r="F139" s="3">
        <f t="shared" si="7"/>
        <v>10.01</v>
      </c>
      <c r="H139" s="3">
        <f t="shared" si="8"/>
        <v>8.4499999999999993</v>
      </c>
      <c r="I139" s="3">
        <f t="shared" si="8"/>
        <v>10.84</v>
      </c>
      <c r="K139" s="3">
        <f t="shared" si="9"/>
        <v>9.32</v>
      </c>
      <c r="L139" s="3">
        <f t="shared" si="9"/>
        <v>12.01</v>
      </c>
      <c r="M139" s="3"/>
      <c r="N139" s="3">
        <f t="shared" si="10"/>
        <v>7.84</v>
      </c>
      <c r="O139" s="3">
        <f t="shared" si="10"/>
        <v>12.29</v>
      </c>
      <c r="Q139" s="3" t="str">
        <f>Q36</f>
        <v>-</v>
      </c>
      <c r="R139" s="3" t="str">
        <f>R36</f>
        <v>-</v>
      </c>
      <c r="T139" s="3">
        <f t="shared" si="11"/>
        <v>8.07</v>
      </c>
      <c r="U139" s="3">
        <f t="shared" si="11"/>
        <v>10.15</v>
      </c>
    </row>
    <row r="140" spans="1:21" ht="11.25" customHeight="1" x14ac:dyDescent="0.2">
      <c r="A140" s="1">
        <v>2018</v>
      </c>
      <c r="B140" s="3">
        <f t="shared" ref="B140" si="14">B43</f>
        <v>6.06</v>
      </c>
      <c r="C140" s="3">
        <f t="shared" si="13"/>
        <v>9.4</v>
      </c>
      <c r="E140" s="3">
        <f t="shared" si="7"/>
        <v>6.5</v>
      </c>
      <c r="F140" s="3">
        <f t="shared" si="7"/>
        <v>10.71</v>
      </c>
      <c r="H140" s="3">
        <f t="shared" si="8"/>
        <v>9.11</v>
      </c>
      <c r="I140" s="3">
        <f t="shared" si="8"/>
        <v>11.19</v>
      </c>
      <c r="K140" s="3">
        <f t="shared" si="9"/>
        <v>8.6</v>
      </c>
      <c r="L140" s="3">
        <f t="shared" si="9"/>
        <v>13.01</v>
      </c>
      <c r="M140" s="3"/>
      <c r="N140" s="3">
        <f t="shared" si="10"/>
        <v>7.1</v>
      </c>
      <c r="O140" s="3">
        <f t="shared" si="10"/>
        <v>13.52</v>
      </c>
      <c r="Q140" s="3" t="str">
        <f>Q36</f>
        <v>-</v>
      </c>
      <c r="R140" s="3" t="str">
        <f>R36</f>
        <v>-</v>
      </c>
      <c r="T140" s="3">
        <f t="shared" si="11"/>
        <v>7.5</v>
      </c>
      <c r="U140" s="3">
        <f t="shared" si="11"/>
        <v>10.78</v>
      </c>
    </row>
    <row r="141" spans="1:21" ht="11.25" customHeight="1" x14ac:dyDescent="0.2">
      <c r="A141" s="1">
        <v>2019</v>
      </c>
      <c r="B141" s="3">
        <f>B44</f>
        <v>7.31</v>
      </c>
      <c r="C141" s="3">
        <f t="shared" si="13"/>
        <v>10.68</v>
      </c>
      <c r="E141" s="3">
        <f t="shared" si="7"/>
        <v>11.16</v>
      </c>
      <c r="F141" s="3">
        <f t="shared" si="7"/>
        <v>12.05</v>
      </c>
      <c r="H141" s="3">
        <f t="shared" si="8"/>
        <v>9.4</v>
      </c>
      <c r="I141" s="3">
        <f t="shared" si="8"/>
        <v>13.79</v>
      </c>
      <c r="K141" s="3">
        <f t="shared" si="9"/>
        <v>10.79</v>
      </c>
      <c r="L141" s="3">
        <f t="shared" si="9"/>
        <v>14.5</v>
      </c>
      <c r="M141" s="3"/>
      <c r="N141" s="3">
        <f t="shared" si="10"/>
        <v>10.26</v>
      </c>
      <c r="O141" s="3">
        <f t="shared" si="10"/>
        <v>14.39</v>
      </c>
      <c r="Q141" s="3" t="str">
        <f>Q36</f>
        <v>-</v>
      </c>
      <c r="R141" s="3" t="str">
        <f>R36</f>
        <v>-</v>
      </c>
      <c r="T141" s="3">
        <f t="shared" si="11"/>
        <v>9.73</v>
      </c>
      <c r="U141" s="3">
        <f t="shared" si="11"/>
        <v>13.2</v>
      </c>
    </row>
    <row r="142" spans="1:21" ht="11.25" customHeight="1" x14ac:dyDescent="0.2">
      <c r="A142" s="1">
        <v>2020</v>
      </c>
      <c r="B142" s="3">
        <f>B45</f>
        <v>10.8</v>
      </c>
      <c r="C142" s="3">
        <f t="shared" si="13"/>
        <v>10.4</v>
      </c>
      <c r="E142" s="3">
        <f t="shared" si="7"/>
        <v>10.4</v>
      </c>
      <c r="F142" s="3">
        <f t="shared" si="7"/>
        <v>11.84</v>
      </c>
      <c r="H142" s="3">
        <f t="shared" si="8"/>
        <v>13.2</v>
      </c>
      <c r="I142" s="3">
        <f t="shared" si="8"/>
        <v>13.47</v>
      </c>
      <c r="K142" s="3">
        <f t="shared" si="9"/>
        <v>13.1</v>
      </c>
      <c r="L142" s="3">
        <f t="shared" si="9"/>
        <v>14.17</v>
      </c>
      <c r="M142" s="3"/>
      <c r="N142" s="3">
        <f t="shared" si="10"/>
        <v>10</v>
      </c>
      <c r="O142" s="3">
        <f t="shared" si="10"/>
        <v>13.42</v>
      </c>
      <c r="Q142" s="3" t="str">
        <f>Q36</f>
        <v>-</v>
      </c>
      <c r="R142" s="3" t="str">
        <f>R36</f>
        <v>-</v>
      </c>
      <c r="T142" s="3">
        <f t="shared" si="11"/>
        <v>11.5</v>
      </c>
      <c r="U142" s="3">
        <f t="shared" si="11"/>
        <v>13.33</v>
      </c>
    </row>
    <row r="143" spans="1:21" ht="11.25" customHeight="1" x14ac:dyDescent="0.2">
      <c r="A143" s="1">
        <v>2021</v>
      </c>
      <c r="B143" s="3">
        <f>B46</f>
        <v>7.9</v>
      </c>
      <c r="C143" s="3">
        <f t="shared" si="13"/>
        <v>9.5</v>
      </c>
      <c r="E143" s="3">
        <f t="shared" si="7"/>
        <v>6.6</v>
      </c>
      <c r="F143" s="3">
        <f t="shared" si="7"/>
        <v>11.54</v>
      </c>
      <c r="H143" s="3">
        <f t="shared" si="8"/>
        <v>7.3</v>
      </c>
      <c r="I143" s="3">
        <f t="shared" si="8"/>
        <v>12.66</v>
      </c>
      <c r="K143" s="3">
        <f t="shared" si="9"/>
        <v>10.199999999999999</v>
      </c>
      <c r="L143" s="3">
        <f t="shared" si="9"/>
        <v>13.76</v>
      </c>
      <c r="M143" s="3"/>
      <c r="N143" s="3">
        <f t="shared" si="10"/>
        <v>8.6999999999999993</v>
      </c>
      <c r="O143" s="3">
        <f t="shared" si="10"/>
        <v>12.3</v>
      </c>
      <c r="Q143" s="3" t="str">
        <f>Q36</f>
        <v>-</v>
      </c>
      <c r="R143" s="3" t="str">
        <f>R36</f>
        <v>-</v>
      </c>
      <c r="T143" s="3">
        <f t="shared" si="11"/>
        <v>8.14</v>
      </c>
      <c r="U143" s="3">
        <f t="shared" si="11"/>
        <v>11.98</v>
      </c>
    </row>
    <row r="144" spans="1:21" ht="11.25" customHeight="1" x14ac:dyDescent="0.2">
      <c r="A144" s="1">
        <v>2022</v>
      </c>
      <c r="B144" s="3">
        <f>B47</f>
        <v>5.8</v>
      </c>
      <c r="C144" s="3">
        <f t="shared" si="13"/>
        <v>8.41</v>
      </c>
      <c r="E144" s="3">
        <f t="shared" si="7"/>
        <v>9</v>
      </c>
      <c r="F144" s="3">
        <f t="shared" si="7"/>
        <v>9.9600000000000009</v>
      </c>
      <c r="H144" s="3">
        <f t="shared" si="8"/>
        <v>7.6</v>
      </c>
      <c r="I144" s="3">
        <f t="shared" si="8"/>
        <v>10.42</v>
      </c>
      <c r="K144" s="3">
        <f t="shared" si="9"/>
        <v>8.3000000000000007</v>
      </c>
      <c r="L144" s="3">
        <f t="shared" si="9"/>
        <v>12.11</v>
      </c>
      <c r="M144" s="3"/>
      <c r="N144" s="3">
        <f t="shared" si="10"/>
        <v>7</v>
      </c>
      <c r="O144" s="3">
        <f t="shared" si="10"/>
        <v>10.55</v>
      </c>
      <c r="Q144" s="3" t="str">
        <f>Q36</f>
        <v>-</v>
      </c>
      <c r="R144" s="3" t="str">
        <f>R36</f>
        <v>-</v>
      </c>
      <c r="T144" s="3">
        <f t="shared" si="11"/>
        <v>7.64</v>
      </c>
      <c r="U144" s="3">
        <f t="shared" si="11"/>
        <v>9.36</v>
      </c>
    </row>
    <row r="145" spans="1:22" ht="11.25" customHeight="1" x14ac:dyDescent="0.2">
      <c r="A145" s="1">
        <v>2023</v>
      </c>
      <c r="B145" s="3">
        <f>B48</f>
        <v>7.3</v>
      </c>
      <c r="C145" s="3">
        <f t="shared" si="13"/>
        <v>8.6919358941745095</v>
      </c>
      <c r="E145" s="3">
        <f t="shared" si="7"/>
        <v>8.1</v>
      </c>
      <c r="F145" s="3">
        <f t="shared" si="7"/>
        <v>9.8259029681726098</v>
      </c>
      <c r="H145" s="3">
        <f t="shared" si="8"/>
        <v>9.3000000000000007</v>
      </c>
      <c r="I145" s="3">
        <f t="shared" si="8"/>
        <v>12.3118419826703</v>
      </c>
      <c r="K145" s="3">
        <f t="shared" si="9"/>
        <v>9</v>
      </c>
      <c r="L145" s="3">
        <f t="shared" si="9"/>
        <v>12.496732026143791</v>
      </c>
      <c r="M145" s="3"/>
      <c r="N145" s="3">
        <f t="shared" si="10"/>
        <v>6.6</v>
      </c>
      <c r="O145" s="3">
        <f t="shared" si="10"/>
        <v>10.8904109589041</v>
      </c>
      <c r="Q145" s="3" t="str">
        <f>Q36</f>
        <v>-</v>
      </c>
      <c r="R145" s="3" t="str">
        <f>R36</f>
        <v>-</v>
      </c>
      <c r="T145" s="3">
        <f t="shared" si="11"/>
        <v>8.6999999999999993</v>
      </c>
      <c r="U145" s="3">
        <f t="shared" si="11"/>
        <v>10.3543422803904</v>
      </c>
    </row>
    <row r="146" spans="1:22" ht="11.25" customHeight="1" x14ac:dyDescent="0.2">
      <c r="A146" s="1">
        <v>2024</v>
      </c>
      <c r="B146" s="3">
        <f t="shared" ref="B146:B147" si="15">B49</f>
        <v>7</v>
      </c>
      <c r="C146" s="3">
        <f t="shared" ref="C146:C147" si="16">C49</f>
        <v>9.3000000000000007</v>
      </c>
      <c r="E146" s="3">
        <f t="shared" ref="E146:F147" si="17">E49</f>
        <v>7.7</v>
      </c>
      <c r="F146" s="3">
        <f t="shared" si="17"/>
        <v>10.3</v>
      </c>
      <c r="H146" s="3">
        <f t="shared" ref="H146:I147" si="18">H49</f>
        <v>9</v>
      </c>
      <c r="I146" s="3">
        <f t="shared" si="18"/>
        <v>12.7</v>
      </c>
      <c r="K146" s="3">
        <f t="shared" ref="K146:L147" si="19">K49</f>
        <v>10.199999999999999</v>
      </c>
      <c r="L146" s="3">
        <f t="shared" si="19"/>
        <v>13.2</v>
      </c>
      <c r="M146" s="3"/>
      <c r="N146" s="3">
        <f t="shared" ref="N146:O147" si="20">N49</f>
        <v>7.9</v>
      </c>
      <c r="O146" s="3">
        <f t="shared" si="20"/>
        <v>12.9</v>
      </c>
      <c r="Q146" s="3" t="str">
        <f>Q36</f>
        <v>-</v>
      </c>
      <c r="R146" s="3" t="str">
        <f>R36</f>
        <v>-</v>
      </c>
      <c r="T146" s="3">
        <f t="shared" ref="T146:U147" si="21">T49</f>
        <v>8.4</v>
      </c>
      <c r="U146" s="3">
        <f t="shared" si="21"/>
        <v>10.8</v>
      </c>
    </row>
    <row r="147" spans="1:22" ht="11.25" customHeight="1" x14ac:dyDescent="0.2">
      <c r="A147" s="1">
        <v>2025</v>
      </c>
      <c r="B147" s="3">
        <f t="shared" si="15"/>
        <v>7.1</v>
      </c>
      <c r="C147" s="3">
        <f t="shared" si="16"/>
        <v>8.4471274895234796</v>
      </c>
      <c r="E147" s="3">
        <f t="shared" si="17"/>
        <v>7.6</v>
      </c>
      <c r="F147" s="3">
        <f t="shared" si="17"/>
        <v>9.4578883664228499</v>
      </c>
      <c r="H147" s="3">
        <f t="shared" si="18"/>
        <v>8.1999999999999993</v>
      </c>
      <c r="I147" s="3">
        <f t="shared" si="18"/>
        <v>11.145735581622677</v>
      </c>
      <c r="K147" s="3">
        <f t="shared" si="19"/>
        <v>9.9</v>
      </c>
      <c r="L147" s="3">
        <f t="shared" si="19"/>
        <v>12.404675067024129</v>
      </c>
      <c r="M147" s="3"/>
      <c r="N147" s="3">
        <f t="shared" si="20"/>
        <v>8.5</v>
      </c>
      <c r="O147" s="3">
        <f t="shared" si="20"/>
        <v>12.876811594202898</v>
      </c>
      <c r="Q147" s="3" t="str">
        <f>Q37</f>
        <v>-</v>
      </c>
      <c r="R147" s="3" t="str">
        <f>R37</f>
        <v>-</v>
      </c>
      <c r="T147" s="3">
        <f t="shared" si="21"/>
        <v>8.3000000000000007</v>
      </c>
      <c r="U147" s="3">
        <f t="shared" si="21"/>
        <v>9.9062567855242136</v>
      </c>
    </row>
    <row r="148" spans="1:22" ht="10.9" customHeight="1" x14ac:dyDescent="0.2">
      <c r="L148" s="186"/>
    </row>
    <row r="149" spans="1:22" ht="11.25" customHeight="1" x14ac:dyDescent="0.2">
      <c r="B149" s="325" t="str">
        <f>$B$52</f>
        <v>COHO</v>
      </c>
      <c r="C149" s="325"/>
      <c r="D149" s="325"/>
      <c r="E149" s="325"/>
      <c r="F149" s="325"/>
      <c r="G149" s="325"/>
      <c r="H149" s="325"/>
      <c r="I149" s="325"/>
      <c r="J149" s="325"/>
      <c r="K149" s="325"/>
      <c r="L149" s="325"/>
      <c r="M149" s="325"/>
      <c r="N149" s="325"/>
      <c r="O149" s="325"/>
      <c r="P149" s="325"/>
      <c r="Q149" s="325"/>
      <c r="R149" s="325"/>
      <c r="S149" s="325"/>
      <c r="T149" s="325"/>
      <c r="U149" s="325"/>
    </row>
    <row r="150" spans="1:22" ht="11.25" customHeight="1" x14ac:dyDescent="0.2">
      <c r="A150" s="1" t="s">
        <v>14</v>
      </c>
      <c r="B150" s="3">
        <f t="shared" ref="B150:L150" si="22">AVERAGE(B54:B58)</f>
        <v>2.3000000000000003</v>
      </c>
      <c r="C150" s="3" t="s">
        <v>13</v>
      </c>
      <c r="E150" s="3">
        <f t="shared" si="22"/>
        <v>3.2250000000000001</v>
      </c>
      <c r="F150" s="3" t="s">
        <v>13</v>
      </c>
      <c r="H150" s="3">
        <f t="shared" si="22"/>
        <v>3.84</v>
      </c>
      <c r="I150" s="3">
        <f t="shared" si="22"/>
        <v>4.5999999999999996</v>
      </c>
      <c r="K150" s="3">
        <f t="shared" si="22"/>
        <v>4.9000000000000004</v>
      </c>
      <c r="L150" s="3">
        <f t="shared" si="22"/>
        <v>4.62</v>
      </c>
      <c r="N150" s="3">
        <f t="shared" ref="N150:U150" si="23">AVERAGE(N54:N58)</f>
        <v>5.6</v>
      </c>
      <c r="O150" s="3">
        <f t="shared" si="23"/>
        <v>5.4</v>
      </c>
      <c r="Q150" s="3">
        <f t="shared" si="23"/>
        <v>6.5</v>
      </c>
      <c r="R150" s="3">
        <f t="shared" si="23"/>
        <v>5.8</v>
      </c>
      <c r="T150" s="3">
        <f t="shared" si="23"/>
        <v>4.62</v>
      </c>
      <c r="U150" s="3">
        <f t="shared" si="23"/>
        <v>4.5200000000000005</v>
      </c>
    </row>
    <row r="151" spans="1:22" ht="11.25" customHeight="1" x14ac:dyDescent="0.2">
      <c r="A151" s="1" t="s">
        <v>15</v>
      </c>
      <c r="B151" s="3" t="s">
        <v>13</v>
      </c>
      <c r="C151" s="3" t="s">
        <v>13</v>
      </c>
      <c r="E151" s="3">
        <f t="shared" ref="E151:L151" si="24">AVERAGE(E59:E63)</f>
        <v>2.8333333333333335</v>
      </c>
      <c r="F151" s="3" t="s">
        <v>13</v>
      </c>
      <c r="H151" s="3">
        <f t="shared" si="24"/>
        <v>4.0200000000000005</v>
      </c>
      <c r="I151" s="3">
        <f t="shared" si="24"/>
        <v>4.9000000000000004</v>
      </c>
      <c r="K151" s="3">
        <f t="shared" si="24"/>
        <v>4.2200000000000006</v>
      </c>
      <c r="L151" s="3">
        <f t="shared" si="24"/>
        <v>4.3999999999999995</v>
      </c>
      <c r="N151" s="3">
        <f t="shared" ref="N151:U151" si="25">AVERAGE(N59:N63)</f>
        <v>4.8499999999999996</v>
      </c>
      <c r="O151" s="3">
        <f t="shared" si="25"/>
        <v>5.45</v>
      </c>
      <c r="Q151" s="3">
        <f t="shared" si="25"/>
        <v>5.3199999999999994</v>
      </c>
      <c r="R151" s="3">
        <f t="shared" si="25"/>
        <v>7</v>
      </c>
      <c r="T151" s="3">
        <f t="shared" si="25"/>
        <v>4.12</v>
      </c>
      <c r="U151" s="3">
        <f t="shared" si="25"/>
        <v>4.4749999999999996</v>
      </c>
    </row>
    <row r="152" spans="1:22" ht="11.25" customHeight="1" x14ac:dyDescent="0.2">
      <c r="A152" s="1" t="s">
        <v>169</v>
      </c>
      <c r="B152" s="3" t="s">
        <v>13</v>
      </c>
      <c r="C152" s="3" t="s">
        <v>13</v>
      </c>
      <c r="E152" s="3">
        <f>AVERAGE(E64:E68)</f>
        <v>2.7</v>
      </c>
      <c r="F152" s="3" t="s">
        <v>13</v>
      </c>
      <c r="H152" s="3">
        <f t="shared" ref="H152:U152" si="26">AVERAGE(H64:H68)</f>
        <v>3.7</v>
      </c>
      <c r="I152" s="3">
        <f t="shared" si="26"/>
        <v>3.7</v>
      </c>
      <c r="K152" s="3">
        <f t="shared" si="26"/>
        <v>4.3499999999999996</v>
      </c>
      <c r="L152" s="3">
        <f t="shared" si="26"/>
        <v>4.6749999999999998</v>
      </c>
      <c r="M152" s="3"/>
      <c r="N152" s="3">
        <f t="shared" si="26"/>
        <v>3.9</v>
      </c>
      <c r="O152" s="3">
        <f t="shared" si="26"/>
        <v>5.3666666666666663</v>
      </c>
      <c r="Q152" s="3">
        <f t="shared" si="26"/>
        <v>5.9</v>
      </c>
      <c r="R152" s="3" t="s">
        <v>13</v>
      </c>
      <c r="T152" s="3">
        <f t="shared" si="26"/>
        <v>4.2750000000000004</v>
      </c>
      <c r="U152" s="3">
        <f t="shared" si="26"/>
        <v>4.5999999999999996</v>
      </c>
    </row>
    <row r="153" spans="1:22" ht="11.25" customHeight="1" x14ac:dyDescent="0.2">
      <c r="A153" s="1" t="s">
        <v>185</v>
      </c>
      <c r="B153" s="3" t="s">
        <v>13</v>
      </c>
      <c r="C153" s="3" t="s">
        <v>13</v>
      </c>
      <c r="E153" s="3">
        <f>AVERAGE(E69:E73)</f>
        <v>4</v>
      </c>
      <c r="F153" s="3" t="s">
        <v>13</v>
      </c>
      <c r="H153" s="3">
        <f t="shared" ref="H153:U153" si="27">AVERAGE(H69:H73)</f>
        <v>5</v>
      </c>
      <c r="I153" s="3">
        <f t="shared" si="27"/>
        <v>4.1999999999999993</v>
      </c>
      <c r="K153" s="3">
        <f t="shared" si="27"/>
        <v>4.38</v>
      </c>
      <c r="L153" s="3">
        <f t="shared" si="27"/>
        <v>5.166666666666667</v>
      </c>
      <c r="M153" s="3"/>
      <c r="N153" s="3">
        <f t="shared" si="27"/>
        <v>5</v>
      </c>
      <c r="O153" s="3">
        <f t="shared" si="27"/>
        <v>6.3000000000000007</v>
      </c>
      <c r="Q153" s="3" t="s">
        <v>13</v>
      </c>
      <c r="R153" s="3" t="s">
        <v>13</v>
      </c>
      <c r="T153" s="3">
        <f t="shared" si="27"/>
        <v>4.8</v>
      </c>
      <c r="U153" s="3">
        <f t="shared" si="27"/>
        <v>5.1333333333333337</v>
      </c>
    </row>
    <row r="154" spans="1:22" ht="11.25" customHeight="1" x14ac:dyDescent="0.2">
      <c r="A154" s="1" t="s">
        <v>209</v>
      </c>
      <c r="B154" s="3">
        <f>AVERAGE(B74:B78)</f>
        <v>6.99</v>
      </c>
      <c r="C154" s="3" t="s">
        <v>13</v>
      </c>
      <c r="E154" s="3">
        <f>AVERAGE(E74:E78)</f>
        <v>4.7749999999999995</v>
      </c>
      <c r="F154" s="3" t="str">
        <f>F74</f>
        <v>-</v>
      </c>
      <c r="H154" s="3">
        <f>AVERAGE(H74:H78)</f>
        <v>5.09</v>
      </c>
      <c r="I154" s="3">
        <f>AVERAGE(I74:I78)</f>
        <v>6.4279999999999999</v>
      </c>
      <c r="K154" s="3">
        <f>AVERAGE(K74:K78)</f>
        <v>6.2640000000000002</v>
      </c>
      <c r="L154" s="3">
        <f>AVERAGE(L74:L78)</f>
        <v>6.4139999999999997</v>
      </c>
      <c r="N154" s="3">
        <f>AVERAGE(N74:N78)</f>
        <v>6.1160000000000005</v>
      </c>
      <c r="O154" s="3">
        <f>AVERAGE(O74:O78)</f>
        <v>7.0666666666666664</v>
      </c>
      <c r="Q154" s="3" t="s">
        <v>13</v>
      </c>
      <c r="R154" s="3" t="s">
        <v>13</v>
      </c>
      <c r="T154" s="3">
        <f>AVERAGE(T74:T78)</f>
        <v>5.911999999999999</v>
      </c>
      <c r="U154" s="3">
        <f>AVERAGE(U74:U78)</f>
        <v>6.3179999999999996</v>
      </c>
      <c r="V154" s="90">
        <f>AVERAGE(T154:T155)</f>
        <v>6.2370000000000001</v>
      </c>
    </row>
    <row r="155" spans="1:22" ht="11.25" customHeight="1" x14ac:dyDescent="0.2">
      <c r="A155" s="1" t="s">
        <v>243</v>
      </c>
      <c r="B155" s="3">
        <f>IF(SUM(B79:B83)&gt;0,AVERAGE(B79:B83),"-")</f>
        <v>5.52</v>
      </c>
      <c r="C155" s="3" t="str">
        <f>IF(SUM(C79:C83)&gt;0,AVERAGE(C79:C83),"-")</f>
        <v>-</v>
      </c>
      <c r="E155" s="3">
        <f>IF(SUM(E79:E83)&gt;0,AVERAGE(E79:E83),"-")</f>
        <v>4.0125000000000002</v>
      </c>
      <c r="F155" s="3" t="str">
        <f>IF(SUM(F79:F83)&gt;0,AVERAGE(F79:F83),"-")</f>
        <v>-</v>
      </c>
      <c r="H155" s="3">
        <f>IF(SUM(H79:H83)&gt;0,AVERAGE(H79:H83),"-")</f>
        <v>5.5579999999999998</v>
      </c>
      <c r="I155" s="3">
        <f>IF(SUM(I79:I83)&gt;0,AVERAGE(I79:I83),"-")</f>
        <v>5.7879999999999994</v>
      </c>
      <c r="K155" s="3">
        <f>IF(SUM(K79:K83)&gt;0,AVERAGE(K79:K83),"-")</f>
        <v>6.6280000000000001</v>
      </c>
      <c r="L155" s="3">
        <f>IF(SUM(L79:L83)&gt;0,AVERAGE(L79:L83),"-")</f>
        <v>7.298</v>
      </c>
      <c r="N155" s="3">
        <f>IF(SUM(N79:N83)&gt;0,AVERAGE(N79:N83),"-")</f>
        <v>7.4980000000000002</v>
      </c>
      <c r="O155" s="3">
        <f>IF(SUM(O79:O83)&gt;0,AVERAGE(O79:O83),"-")</f>
        <v>8.5760000000000005</v>
      </c>
      <c r="Q155" s="3" t="str">
        <f>IF(SUM(Q79:Q83)&gt;0,AVERAGE(Q79:Q83),"-")</f>
        <v>-</v>
      </c>
      <c r="R155" s="3" t="str">
        <f>IF(SUM(R79:R83)&gt;0,AVERAGE(R79:R83),"-")</f>
        <v>-</v>
      </c>
      <c r="T155" s="3">
        <f>IF(SUM(T79:T83)&gt;0,AVERAGE(T79:T83),"-")</f>
        <v>6.5620000000000003</v>
      </c>
      <c r="U155" s="3">
        <f>IF(SUM(U79:U83)&gt;0,AVERAGE(U79:U83),"-")</f>
        <v>7.1039999999999992</v>
      </c>
      <c r="V155" s="90"/>
    </row>
    <row r="156" spans="1:22" ht="11.25" customHeight="1" x14ac:dyDescent="0.2">
      <c r="A156" s="1" t="s">
        <v>279</v>
      </c>
      <c r="B156" s="3">
        <f>IF(SUM(B84:B88)&gt;0,AVERAGE(B84:B88),"-")</f>
        <v>5</v>
      </c>
      <c r="C156" s="3" t="str">
        <f t="shared" ref="C156:U156" si="28">IF(SUM(C84:C88)&gt;0,AVERAGE(C84:C88),"-")</f>
        <v>-</v>
      </c>
      <c r="E156" s="3">
        <f t="shared" si="28"/>
        <v>8</v>
      </c>
      <c r="F156" s="3" t="str">
        <f t="shared" si="28"/>
        <v>-</v>
      </c>
      <c r="H156" s="3">
        <f t="shared" si="28"/>
        <v>5.0640000000000001</v>
      </c>
      <c r="I156" s="3">
        <f t="shared" si="28"/>
        <v>4.7619999999999996</v>
      </c>
      <c r="K156" s="3">
        <f t="shared" si="28"/>
        <v>5.3320000000000007</v>
      </c>
      <c r="L156" s="3">
        <f t="shared" si="28"/>
        <v>5.4880000000000004</v>
      </c>
      <c r="M156" s="3"/>
      <c r="N156" s="3">
        <f t="shared" si="28"/>
        <v>5.7080000000000002</v>
      </c>
      <c r="O156" s="3">
        <f t="shared" si="28"/>
        <v>6.1760000000000002</v>
      </c>
      <c r="Q156" s="3" t="str">
        <f t="shared" si="28"/>
        <v>-</v>
      </c>
      <c r="R156" s="3" t="str">
        <f t="shared" si="28"/>
        <v>-</v>
      </c>
      <c r="T156" s="3">
        <f t="shared" si="28"/>
        <v>5.33</v>
      </c>
      <c r="U156" s="3">
        <f t="shared" si="28"/>
        <v>5.4359999999999999</v>
      </c>
      <c r="V156" s="90"/>
    </row>
    <row r="157" spans="1:22" ht="11.25" customHeight="1" x14ac:dyDescent="0.2">
      <c r="A157" s="1">
        <v>2016</v>
      </c>
      <c r="B157" s="3" t="str">
        <f t="shared" ref="B157:C164" si="29">B89</f>
        <v>-</v>
      </c>
      <c r="C157" s="3" t="str">
        <f t="shared" si="29"/>
        <v>-</v>
      </c>
      <c r="E157" s="3" t="str">
        <f t="shared" ref="E157:F164" si="30">E89</f>
        <v>-</v>
      </c>
      <c r="F157" s="3" t="str">
        <f t="shared" si="30"/>
        <v>-</v>
      </c>
      <c r="H157" s="3">
        <f t="shared" ref="H157:I164" si="31">H89</f>
        <v>7.33</v>
      </c>
      <c r="I157" s="3" t="str">
        <f t="shared" si="31"/>
        <v>-</v>
      </c>
      <c r="K157" s="3">
        <f t="shared" ref="K157:L164" si="32">K89</f>
        <v>8</v>
      </c>
      <c r="L157" s="3" t="str">
        <f t="shared" si="32"/>
        <v>-</v>
      </c>
      <c r="N157" s="3" t="str">
        <f t="shared" ref="N157:O164" si="33">N89</f>
        <v>-</v>
      </c>
      <c r="O157" s="3" t="str">
        <f t="shared" si="33"/>
        <v>-</v>
      </c>
      <c r="Q157" s="3" t="str">
        <f t="shared" ref="Q157:R164" si="34">Q89</f>
        <v>-</v>
      </c>
      <c r="R157" s="3" t="str">
        <f t="shared" si="34"/>
        <v>-</v>
      </c>
      <c r="T157" s="3">
        <f t="shared" ref="T157:U164" si="35">T89</f>
        <v>7.64</v>
      </c>
      <c r="U157" s="3" t="str">
        <f t="shared" si="35"/>
        <v>-</v>
      </c>
    </row>
    <row r="158" spans="1:22" ht="11.25" customHeight="1" x14ac:dyDescent="0.2">
      <c r="A158" s="1">
        <v>2017</v>
      </c>
      <c r="B158" s="3" t="str">
        <f t="shared" si="29"/>
        <v>-</v>
      </c>
      <c r="C158" s="3" t="str">
        <f t="shared" si="29"/>
        <v>-</v>
      </c>
      <c r="E158" s="3" t="str">
        <f t="shared" si="30"/>
        <v>-</v>
      </c>
      <c r="F158" s="3" t="str">
        <f t="shared" si="30"/>
        <v>-</v>
      </c>
      <c r="H158" s="3">
        <f t="shared" si="31"/>
        <v>5.23</v>
      </c>
      <c r="I158" s="3">
        <f t="shared" si="31"/>
        <v>5.03</v>
      </c>
      <c r="K158" s="3">
        <f t="shared" si="32"/>
        <v>6.08</v>
      </c>
      <c r="L158" s="3">
        <f t="shared" si="32"/>
        <v>6.78</v>
      </c>
      <c r="N158" s="3">
        <f t="shared" si="33"/>
        <v>5.95</v>
      </c>
      <c r="O158" s="3">
        <f t="shared" si="33"/>
        <v>7.3</v>
      </c>
      <c r="Q158" s="3" t="str">
        <f t="shared" si="34"/>
        <v>-</v>
      </c>
      <c r="R158" s="3" t="str">
        <f t="shared" si="34"/>
        <v>-</v>
      </c>
      <c r="T158" s="3">
        <f t="shared" si="35"/>
        <v>5.97</v>
      </c>
      <c r="U158" s="3">
        <f t="shared" si="35"/>
        <v>6.54</v>
      </c>
    </row>
    <row r="159" spans="1:22" ht="11.25" customHeight="1" x14ac:dyDescent="0.2">
      <c r="A159" s="1">
        <v>2018</v>
      </c>
      <c r="B159" s="3" t="str">
        <f t="shared" si="29"/>
        <v>-</v>
      </c>
      <c r="C159" s="3" t="str">
        <f t="shared" si="29"/>
        <v>-</v>
      </c>
      <c r="E159" s="3" t="str">
        <f t="shared" si="30"/>
        <v>-</v>
      </c>
      <c r="F159" s="3" t="str">
        <f t="shared" si="30"/>
        <v>-</v>
      </c>
      <c r="H159" s="3">
        <f t="shared" si="31"/>
        <v>5.33</v>
      </c>
      <c r="I159" s="3">
        <f t="shared" si="31"/>
        <v>5.34</v>
      </c>
      <c r="K159" s="3">
        <f t="shared" si="32"/>
        <v>5.87</v>
      </c>
      <c r="L159" s="3">
        <f t="shared" si="32"/>
        <v>6.93</v>
      </c>
      <c r="N159" s="3">
        <f t="shared" si="33"/>
        <v>6.13</v>
      </c>
      <c r="O159" s="3">
        <f t="shared" si="33"/>
        <v>7.5</v>
      </c>
      <c r="Q159" s="3" t="str">
        <f t="shared" si="34"/>
        <v>-</v>
      </c>
      <c r="R159" s="3" t="str">
        <f t="shared" si="34"/>
        <v>-</v>
      </c>
      <c r="T159" s="3">
        <f t="shared" si="35"/>
        <v>5.88</v>
      </c>
      <c r="U159" s="3">
        <f t="shared" si="35"/>
        <v>6.69</v>
      </c>
    </row>
    <row r="160" spans="1:22" ht="11.25" customHeight="1" x14ac:dyDescent="0.2">
      <c r="A160" s="1">
        <v>2019</v>
      </c>
      <c r="B160" s="3" t="str">
        <f t="shared" si="29"/>
        <v>-</v>
      </c>
      <c r="C160" s="3" t="str">
        <f t="shared" si="29"/>
        <v>-</v>
      </c>
      <c r="E160" s="3" t="str">
        <f t="shared" si="30"/>
        <v>-</v>
      </c>
      <c r="F160" s="3" t="str">
        <f t="shared" si="30"/>
        <v>-</v>
      </c>
      <c r="H160" s="3">
        <f t="shared" si="31"/>
        <v>4.99</v>
      </c>
      <c r="I160" s="3">
        <f t="shared" si="31"/>
        <v>5.01</v>
      </c>
      <c r="K160" s="3">
        <f t="shared" si="32"/>
        <v>4.91</v>
      </c>
      <c r="L160" s="3">
        <f t="shared" si="32"/>
        <v>5.62</v>
      </c>
      <c r="N160" s="3">
        <f t="shared" si="33"/>
        <v>5.84</v>
      </c>
      <c r="O160" s="3">
        <f t="shared" si="33"/>
        <v>6.18</v>
      </c>
      <c r="Q160" s="3" t="str">
        <f t="shared" si="34"/>
        <v>-</v>
      </c>
      <c r="R160" s="3" t="str">
        <f t="shared" si="34"/>
        <v>-</v>
      </c>
      <c r="T160" s="3">
        <f t="shared" si="35"/>
        <v>5.0599999999999996</v>
      </c>
      <c r="U160" s="3">
        <f t="shared" si="35"/>
        <v>5.56</v>
      </c>
    </row>
    <row r="161" spans="1:21" ht="11.25" customHeight="1" x14ac:dyDescent="0.2">
      <c r="A161" s="1">
        <v>2020</v>
      </c>
      <c r="B161" s="3" t="str">
        <f t="shared" si="29"/>
        <v>-</v>
      </c>
      <c r="C161" s="3" t="str">
        <f t="shared" si="29"/>
        <v>-</v>
      </c>
      <c r="E161" s="3" t="str">
        <f t="shared" si="30"/>
        <v>-</v>
      </c>
      <c r="F161" s="3" t="str">
        <f t="shared" si="30"/>
        <v>-</v>
      </c>
      <c r="H161" s="3">
        <f t="shared" si="31"/>
        <v>5.8</v>
      </c>
      <c r="I161" s="3">
        <f t="shared" si="31"/>
        <v>5.22</v>
      </c>
      <c r="K161" s="3">
        <f t="shared" si="32"/>
        <v>5.9</v>
      </c>
      <c r="L161" s="3">
        <f t="shared" si="32"/>
        <v>6.53</v>
      </c>
      <c r="N161" s="3">
        <f t="shared" si="33"/>
        <v>6.8</v>
      </c>
      <c r="O161" s="3">
        <f t="shared" si="33"/>
        <v>9.0399999999999991</v>
      </c>
      <c r="Q161" s="3" t="str">
        <f t="shared" si="34"/>
        <v>-</v>
      </c>
      <c r="R161" s="3" t="str">
        <f t="shared" si="34"/>
        <v>-</v>
      </c>
      <c r="T161" s="3">
        <f t="shared" si="35"/>
        <v>6.2</v>
      </c>
      <c r="U161" s="3">
        <f t="shared" si="35"/>
        <v>6.48</v>
      </c>
    </row>
    <row r="162" spans="1:21" ht="11.25" customHeight="1" x14ac:dyDescent="0.2">
      <c r="A162" s="1">
        <v>2021</v>
      </c>
      <c r="B162" s="3" t="str">
        <f t="shared" si="29"/>
        <v>-</v>
      </c>
      <c r="C162" s="3" t="str">
        <f t="shared" si="29"/>
        <v>-</v>
      </c>
      <c r="E162" s="3" t="str">
        <f t="shared" si="30"/>
        <v>-</v>
      </c>
      <c r="F162" s="3" t="str">
        <f t="shared" si="30"/>
        <v>-</v>
      </c>
      <c r="H162" s="3">
        <f t="shared" si="31"/>
        <v>4.4000000000000004</v>
      </c>
      <c r="I162" s="3">
        <f t="shared" si="31"/>
        <v>5.26</v>
      </c>
      <c r="K162" s="3">
        <f t="shared" si="32"/>
        <v>5.2</v>
      </c>
      <c r="L162" s="3">
        <f t="shared" si="32"/>
        <v>6.05</v>
      </c>
      <c r="N162" s="3">
        <f t="shared" si="33"/>
        <v>5.7</v>
      </c>
      <c r="O162" s="3">
        <f t="shared" si="33"/>
        <v>6.62</v>
      </c>
      <c r="Q162" s="3" t="str">
        <f t="shared" si="34"/>
        <v>-</v>
      </c>
      <c r="R162" s="3" t="str">
        <f t="shared" si="34"/>
        <v>-</v>
      </c>
      <c r="T162" s="3">
        <f t="shared" si="35"/>
        <v>5.0999999999999996</v>
      </c>
      <c r="U162" s="3">
        <f t="shared" si="35"/>
        <v>6.21</v>
      </c>
    </row>
    <row r="163" spans="1:21" ht="11.25" customHeight="1" x14ac:dyDescent="0.2">
      <c r="A163" s="1">
        <v>2022</v>
      </c>
      <c r="B163" s="3" t="str">
        <f t="shared" si="29"/>
        <v>-</v>
      </c>
      <c r="C163" s="3" t="str">
        <f t="shared" si="29"/>
        <v>-</v>
      </c>
      <c r="E163" s="3" t="str">
        <f t="shared" si="30"/>
        <v>-</v>
      </c>
      <c r="F163" s="3" t="str">
        <f t="shared" si="30"/>
        <v>-</v>
      </c>
      <c r="H163" s="3">
        <f t="shared" si="31"/>
        <v>4.2</v>
      </c>
      <c r="I163" s="3">
        <f t="shared" si="31"/>
        <v>4.03</v>
      </c>
      <c r="K163" s="3">
        <f t="shared" si="32"/>
        <v>4.5999999999999996</v>
      </c>
      <c r="L163" s="3">
        <f t="shared" si="32"/>
        <v>5.12</v>
      </c>
      <c r="N163" s="3">
        <f t="shared" si="33"/>
        <v>5.3</v>
      </c>
      <c r="O163" s="3">
        <f t="shared" si="33"/>
        <v>6.57</v>
      </c>
      <c r="Q163" s="3" t="str">
        <f t="shared" si="34"/>
        <v>-</v>
      </c>
      <c r="R163" s="3" t="str">
        <f t="shared" si="34"/>
        <v>-</v>
      </c>
      <c r="T163" s="3">
        <f t="shared" si="35"/>
        <v>4.7</v>
      </c>
      <c r="U163" s="3">
        <f t="shared" si="35"/>
        <v>5.93</v>
      </c>
    </row>
    <row r="164" spans="1:21" ht="11.25" customHeight="1" x14ac:dyDescent="0.2">
      <c r="A164" s="1">
        <v>2023</v>
      </c>
      <c r="B164" s="3" t="str">
        <f t="shared" si="29"/>
        <v>-</v>
      </c>
      <c r="C164" s="3" t="str">
        <f t="shared" si="29"/>
        <v>-</v>
      </c>
      <c r="E164" s="3" t="str">
        <f t="shared" si="30"/>
        <v>-</v>
      </c>
      <c r="F164" s="3" t="str">
        <f t="shared" si="30"/>
        <v>-</v>
      </c>
      <c r="H164" s="3">
        <f t="shared" si="31"/>
        <v>4.4000000000000004</v>
      </c>
      <c r="I164" s="3">
        <f t="shared" si="31"/>
        <v>4.25522605736509</v>
      </c>
      <c r="K164" s="3">
        <f t="shared" si="32"/>
        <v>4.9000000000000004</v>
      </c>
      <c r="L164" s="3">
        <f t="shared" si="32"/>
        <v>6.1756756756756799</v>
      </c>
      <c r="N164" s="3">
        <f t="shared" si="33"/>
        <v>5.2</v>
      </c>
      <c r="O164" s="3">
        <f t="shared" si="33"/>
        <v>6.2991081637319901</v>
      </c>
      <c r="Q164" s="3" t="str">
        <f t="shared" si="34"/>
        <v>-</v>
      </c>
      <c r="R164" s="3" t="str">
        <f t="shared" si="34"/>
        <v>-</v>
      </c>
      <c r="T164" s="3">
        <f t="shared" si="35"/>
        <v>4.833333333333333</v>
      </c>
      <c r="U164" s="3">
        <f t="shared" si="35"/>
        <v>5.7710014238253402</v>
      </c>
    </row>
    <row r="165" spans="1:21" ht="11.25" customHeight="1" x14ac:dyDescent="0.2">
      <c r="A165" s="1">
        <v>2024</v>
      </c>
      <c r="B165" s="3" t="str">
        <f t="shared" ref="B165:C166" si="36">B97</f>
        <v>-</v>
      </c>
      <c r="C165" s="3" t="str">
        <f t="shared" si="36"/>
        <v>-</v>
      </c>
      <c r="E165" s="3" t="str">
        <f t="shared" ref="E165:F166" si="37">E97</f>
        <v>-</v>
      </c>
      <c r="F165" s="3" t="str">
        <f t="shared" si="37"/>
        <v>-</v>
      </c>
      <c r="H165" s="3">
        <f t="shared" ref="H165:I166" si="38">H97</f>
        <v>5.4</v>
      </c>
      <c r="I165" s="3">
        <f t="shared" si="38"/>
        <v>4.8</v>
      </c>
      <c r="K165" s="3">
        <f t="shared" ref="K165:L166" si="39">K97</f>
        <v>5.9</v>
      </c>
      <c r="L165" s="3">
        <f t="shared" si="39"/>
        <v>6</v>
      </c>
      <c r="N165" s="3">
        <f t="shared" ref="N165:O166" si="40">N97</f>
        <v>5.5</v>
      </c>
      <c r="O165" s="3">
        <f t="shared" si="40"/>
        <v>6.1</v>
      </c>
      <c r="Q165" s="3" t="str">
        <f t="shared" ref="Q165:R166" si="41">Q97</f>
        <v>-</v>
      </c>
      <c r="R165" s="3" t="str">
        <f t="shared" si="41"/>
        <v>-</v>
      </c>
      <c r="T165" s="3">
        <f t="shared" ref="T165:U166" si="42">T97</f>
        <v>5.6</v>
      </c>
      <c r="U165" s="3">
        <f t="shared" si="42"/>
        <v>5.5</v>
      </c>
    </row>
    <row r="166" spans="1:21" ht="11.25" customHeight="1" x14ac:dyDescent="0.2">
      <c r="A166" s="1">
        <v>2025</v>
      </c>
      <c r="B166" s="3" t="str">
        <f t="shared" si="36"/>
        <v>-</v>
      </c>
      <c r="C166" s="3" t="str">
        <f t="shared" si="36"/>
        <v>-</v>
      </c>
      <c r="E166" s="3" t="str">
        <f t="shared" si="37"/>
        <v>-</v>
      </c>
      <c r="F166" s="3" t="str">
        <f t="shared" si="37"/>
        <v>-</v>
      </c>
      <c r="H166" s="3">
        <f t="shared" si="38"/>
        <v>5.0999999999999996</v>
      </c>
      <c r="I166" s="3">
        <f t="shared" si="38"/>
        <v>5.6407965554359523</v>
      </c>
      <c r="K166" s="3">
        <f t="shared" si="39"/>
        <v>5.9</v>
      </c>
      <c r="L166" s="3">
        <f t="shared" si="39"/>
        <v>6.8261715392743927</v>
      </c>
      <c r="N166" s="3">
        <f t="shared" si="40"/>
        <v>5.9</v>
      </c>
      <c r="O166" s="3">
        <f t="shared" si="40"/>
        <v>7.5264130434782608</v>
      </c>
      <c r="Q166" s="3" t="str">
        <f t="shared" si="41"/>
        <v>-</v>
      </c>
      <c r="R166" s="3" t="str">
        <f t="shared" si="41"/>
        <v>-</v>
      </c>
      <c r="T166" s="3">
        <f t="shared" si="42"/>
        <v>5.6</v>
      </c>
      <c r="U166" s="3">
        <f t="shared" si="42"/>
        <v>6.2545607550482876</v>
      </c>
    </row>
    <row r="167" spans="1:21" x14ac:dyDescent="0.2">
      <c r="A167" s="330" t="str">
        <f>A99</f>
        <v>a/  All values in this table are based on preliminary information available at the start of each year's review.  Treaty Indian statistics dervied from salmon treaty troll catch reports.</v>
      </c>
      <c r="B167" s="330"/>
      <c r="C167" s="330"/>
      <c r="D167" s="330"/>
      <c r="E167" s="330"/>
      <c r="F167" s="330"/>
      <c r="G167" s="330"/>
      <c r="H167" s="330"/>
      <c r="I167" s="330"/>
      <c r="J167" s="330"/>
      <c r="K167" s="330"/>
      <c r="L167" s="330"/>
      <c r="M167" s="330"/>
      <c r="N167" s="330"/>
      <c r="O167" s="330"/>
      <c r="P167" s="330"/>
      <c r="Q167" s="330"/>
      <c r="R167" s="330"/>
      <c r="S167" s="330"/>
      <c r="T167" s="330"/>
      <c r="U167" s="330"/>
    </row>
    <row r="168" spans="1:21" ht="11.25" customHeight="1" x14ac:dyDescent="0.2">
      <c r="A168" s="329" t="str">
        <f>A100</f>
        <v>b/  Season totals include additional winter treaty Indian troll.</v>
      </c>
      <c r="B168" s="329"/>
      <c r="C168" s="329"/>
      <c r="D168" s="329"/>
      <c r="E168" s="329"/>
      <c r="F168" s="329"/>
      <c r="G168" s="329"/>
      <c r="H168" s="329"/>
      <c r="I168" s="329"/>
      <c r="J168" s="329"/>
      <c r="K168" s="329"/>
      <c r="L168" s="329"/>
      <c r="M168" s="329"/>
      <c r="N168" s="329"/>
      <c r="O168" s="329"/>
      <c r="P168" s="329"/>
      <c r="Q168" s="329"/>
      <c r="R168" s="329"/>
      <c r="S168" s="329"/>
      <c r="T168" s="329"/>
      <c r="U168" s="329"/>
    </row>
    <row r="169" spans="1:21" ht="26.25" customHeight="1" x14ac:dyDescent="0.2">
      <c r="A169" s="329" t="str">
        <f>A101</f>
        <v>c/  In 1994-1996 the non-Indian fishery for Chinook was closed north of Cape Falcon; however, Chinook were caught off Oregon and landed in Washington.</v>
      </c>
      <c r="B169" s="329"/>
      <c r="C169" s="329"/>
      <c r="D169" s="329"/>
      <c r="E169" s="329"/>
      <c r="F169" s="329"/>
      <c r="G169" s="329"/>
      <c r="H169" s="329"/>
      <c r="I169" s="329"/>
      <c r="J169" s="329"/>
      <c r="K169" s="329"/>
      <c r="L169" s="329"/>
      <c r="M169" s="329"/>
      <c r="N169" s="329"/>
      <c r="O169" s="329"/>
      <c r="P169" s="329"/>
      <c r="Q169" s="329"/>
      <c r="R169" s="329"/>
      <c r="S169" s="329"/>
      <c r="T169" s="329"/>
      <c r="U169" s="329"/>
    </row>
  </sheetData>
  <customSheetViews>
    <customSheetView guid="{73A60780-7FCE-4E68-9B90-6C8938057D19}" showPageBreaks="1" showGridLines="0" fitToPage="1" printArea="1">
      <pane xSplit="1" ySplit="4" topLeftCell="B5" activePane="bottomRight" state="frozen"/>
      <selection pane="bottomRight" activeCell="U35" sqref="U35"/>
      <pageMargins left="1" right="1" top="1" bottom="1" header="0.5" footer="0.5"/>
      <printOptions horizontalCentered="1"/>
      <pageSetup scale="96" orientation="landscape" r:id="rId1"/>
      <headerFooter alignWithMargins="0"/>
    </customSheetView>
    <customSheetView guid="{5E2D4B7B-9524-460E-835A-89EFB26E35D2}" showPageBreaks="1" showGridLines="0" fitToPage="1" printArea="1" showRuler="0">
      <pane xSplit="1" ySplit="4" topLeftCell="B38" activePane="bottomRight" state="frozen"/>
      <selection pane="bottomRight" activeCell="A61" sqref="A61:U62"/>
      <pageMargins left="1" right="1" top="1" bottom="1" header="0.5" footer="0.5"/>
      <printOptions horizontalCentered="1"/>
      <pageSetup scale="86" orientation="landscape" horizontalDpi="1200" verticalDpi="1200" r:id="rId2"/>
      <headerFooter alignWithMargins="0"/>
    </customSheetView>
    <customSheetView guid="{9D1FFA88-73F7-42F2-A3C5-A9D88FF9DD10}" showGridLines="0" fitToPage="1" showRuler="0">
      <pane xSplit="1" ySplit="4" topLeftCell="B38" activePane="bottomRight" state="frozen"/>
      <selection pane="bottomRight" activeCell="A61" sqref="A61:U62"/>
      <pageMargins left="1" right="1" top="1" bottom="1" header="0.5" footer="0.5"/>
      <printOptions horizontalCentered="1"/>
      <pageSetup scale="87" orientation="landscape" horizontalDpi="1200" verticalDpi="1200" r:id="rId3"/>
      <headerFooter alignWithMargins="0"/>
    </customSheetView>
    <customSheetView guid="{F50AFA42-8ACD-49F6-97A0-3A0EB6FE30A6}" showPageBreaks="1" showGridLines="0" fitToPage="1" printArea="1" showRuler="0">
      <pane xSplit="1" ySplit="4" topLeftCell="B56" activePane="bottomRight" state="frozen"/>
      <selection pane="bottomRight" activeCell="A61" sqref="A61:U62"/>
      <pageMargins left="1" right="1" top="1" bottom="1" header="0.5" footer="0.5"/>
      <printOptions horizontalCentered="1"/>
      <pageSetup scale="87" orientation="landscape" horizontalDpi="1200" verticalDpi="1200" r:id="rId4"/>
      <headerFooter alignWithMargins="0"/>
    </customSheetView>
    <customSheetView guid="{22ADF58D-C99D-4735-AC3B-798FE2CAC042}" showGridLines="0" fitToPage="1" showRuler="0">
      <pane xSplit="1" ySplit="4" topLeftCell="B85" activePane="bottomRight" state="frozen"/>
      <selection pane="bottomRight" activeCell="A101" sqref="A1:IV65536"/>
      <pageMargins left="1" right="1" top="1" bottom="1" header="0.5" footer="0.5"/>
      <printOptions horizontalCentered="1"/>
      <pageSetup scale="89" orientation="landscape" horizontalDpi="1200" verticalDpi="1200" r:id="rId5"/>
      <headerFooter alignWithMargins="0"/>
    </customSheetView>
    <customSheetView guid="{75D8622E-4723-408B-B249-2805B46C2441}" showPageBreaks="1" fitToPage="1" printArea="1" showRuler="0">
      <pane xSplit="1" ySplit="4" topLeftCell="B5" activePane="bottomRight" state="frozen"/>
      <selection pane="bottomRight" sqref="A1:U1"/>
      <pageMargins left="1" right="1" top="1" bottom="1" header="0.5" footer="0.5"/>
      <printOptions horizontalCentered="1"/>
      <pageSetup scale="89" orientation="landscape" horizontalDpi="1200" verticalDpi="1200" r:id="rId6"/>
      <headerFooter alignWithMargins="0"/>
    </customSheetView>
    <customSheetView guid="{0C6D0C04-69DE-4E3A-B1D1-0E8E605DB47E}" showPageBreaks="1" showGridLines="0" fitToPage="1" printArea="1" showRuler="0">
      <pane xSplit="1" ySplit="4" topLeftCell="B100" activePane="bottomRight" state="frozen"/>
      <selection pane="bottomRight" activeCell="L125" sqref="L125:L142"/>
      <pageMargins left="1" right="1" top="1" bottom="1" header="0.5" footer="0.5"/>
      <printOptions horizontalCentered="1"/>
      <pageSetup scale="90" orientation="landscape" horizontalDpi="1200" verticalDpi="1200" r:id="rId7"/>
      <headerFooter alignWithMargins="0"/>
    </customSheetView>
    <customSheetView guid="{CF9DD503-15ED-4D19-946E-2BE043323E96}" showPageBreaks="1" showGridLines="0" fitToPage="1" printArea="1" showRuler="0">
      <pane xSplit="1" ySplit="4" topLeftCell="B103" activePane="bottomRight" state="frozen"/>
      <selection pane="bottomRight" activeCell="A142" sqref="A142:U142"/>
      <pageMargins left="1" right="1" top="1" bottom="1" header="0.5" footer="0.5"/>
      <printOptions horizontalCentered="1"/>
      <pageSetup scale="96" orientation="landscape" horizontalDpi="1200" verticalDpi="1200" r:id="rId8"/>
      <headerFooter alignWithMargins="0"/>
    </customSheetView>
    <customSheetView guid="{2E1B4E85-9EBA-4DCB-A22C-856EEAA13F50}" showPageBreaks="1" showGridLines="0" fitToPage="1" printArea="1">
      <pane xSplit="1" ySplit="4" topLeftCell="B5" activePane="bottomRight" state="frozen"/>
      <selection pane="bottomRight" activeCell="B114" sqref="B114"/>
      <pageMargins left="1" right="1" top="1" bottom="1" header="0.5" footer="0.5"/>
      <printOptions horizontalCentered="1"/>
      <pageSetup scale="96" orientation="landscape" r:id="rId9"/>
      <headerFooter alignWithMargins="0"/>
    </customSheetView>
    <customSheetView guid="{D32493C0-863F-42DB-AB8C-F54D6DB98418}" showGridLines="0" fitToPage="1">
      <pane xSplit="1" ySplit="4" topLeftCell="B70" activePane="bottomRight" state="frozen"/>
      <selection pane="bottomRight" activeCell="C82" sqref="C82"/>
      <pageMargins left="1" right="1" top="1" bottom="1" header="0.5" footer="0.5"/>
      <printOptions horizontalCentered="1"/>
      <pageSetup scale="96" orientation="landscape" r:id="rId10"/>
      <headerFooter alignWithMargins="0"/>
    </customSheetView>
    <customSheetView guid="{2AFCF646-680B-40F3-9BDE-1EBC1A80D456}" showGridLines="0" fitToPage="1">
      <pane xSplit="1" ySplit="4" topLeftCell="B134" activePane="bottomRight" state="frozen"/>
      <selection pane="bottomRight" activeCell="A119" sqref="A119:U164"/>
      <pageMargins left="1" right="1" top="1" bottom="1" header="0.5" footer="0.5"/>
      <printOptions horizontalCentered="1"/>
      <pageSetup scale="96" orientation="landscape" r:id="rId11"/>
      <headerFooter alignWithMargins="0"/>
    </customSheetView>
  </customSheetViews>
  <mergeCells count="26">
    <mergeCell ref="A169:U169"/>
    <mergeCell ref="A168:U168"/>
    <mergeCell ref="A99:U99"/>
    <mergeCell ref="H128:I128"/>
    <mergeCell ref="K128:L128"/>
    <mergeCell ref="A101:U101"/>
    <mergeCell ref="A167:U167"/>
    <mergeCell ref="B52:U52"/>
    <mergeCell ref="B130:U130"/>
    <mergeCell ref="B149:U149"/>
    <mergeCell ref="N128:O128"/>
    <mergeCell ref="Q128:R128"/>
    <mergeCell ref="T128:U128"/>
    <mergeCell ref="A100:U100"/>
    <mergeCell ref="A127:U127"/>
    <mergeCell ref="B128:C128"/>
    <mergeCell ref="E128:F128"/>
    <mergeCell ref="A1:U1"/>
    <mergeCell ref="B4:U4"/>
    <mergeCell ref="B2:C2"/>
    <mergeCell ref="E2:F2"/>
    <mergeCell ref="H2:I2"/>
    <mergeCell ref="K2:L2"/>
    <mergeCell ref="N2:O2"/>
    <mergeCell ref="Q2:R2"/>
    <mergeCell ref="T2:U2"/>
  </mergeCells>
  <phoneticPr fontId="2" type="noConversion"/>
  <printOptions horizontalCentered="1"/>
  <pageMargins left="1" right="1" top="1" bottom="1" header="0.5" footer="0.5"/>
  <pageSetup scale="86" orientation="landscape" r:id="rId1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M101"/>
  <sheetViews>
    <sheetView showGridLines="0" topLeftCell="A67" zoomScaleNormal="100" zoomScaleSheetLayoutView="110" workbookViewId="0">
      <selection activeCell="K22" sqref="K22"/>
    </sheetView>
  </sheetViews>
  <sheetFormatPr defaultColWidth="9.28515625" defaultRowHeight="11.25" x14ac:dyDescent="0.2"/>
  <cols>
    <col min="1" max="1" width="8.7109375" style="1" customWidth="1"/>
    <col min="2" max="2" width="28.28515625" style="3" customWidth="1"/>
    <col min="3" max="7" width="11.7109375" style="3" customWidth="1"/>
    <col min="8" max="8" width="8.42578125" style="2" customWidth="1"/>
    <col min="9" max="16384" width="9.28515625" style="2"/>
  </cols>
  <sheetData>
    <row r="1" spans="1:13" s="13" customFormat="1" ht="22.5" customHeight="1" x14ac:dyDescent="0.2">
      <c r="A1" s="332" t="s">
        <v>218</v>
      </c>
      <c r="B1" s="332"/>
      <c r="C1" s="332"/>
      <c r="D1" s="332"/>
      <c r="E1" s="332"/>
      <c r="F1" s="332"/>
      <c r="G1" s="332"/>
      <c r="I1" s="392"/>
      <c r="J1" s="392"/>
      <c r="K1" s="393"/>
      <c r="L1" s="393"/>
      <c r="M1" s="393"/>
    </row>
    <row r="2" spans="1:13" ht="56.25" x14ac:dyDescent="0.2">
      <c r="A2" s="47" t="s">
        <v>51</v>
      </c>
      <c r="B2" s="48" t="s">
        <v>37</v>
      </c>
      <c r="C2" s="48" t="s">
        <v>42</v>
      </c>
      <c r="D2" s="48" t="s">
        <v>38</v>
      </c>
      <c r="E2" s="48" t="s">
        <v>39</v>
      </c>
      <c r="F2" s="48" t="s">
        <v>40</v>
      </c>
      <c r="G2" s="48" t="s">
        <v>291</v>
      </c>
    </row>
    <row r="3" spans="1:13" x14ac:dyDescent="0.2">
      <c r="A3" s="34">
        <v>1960</v>
      </c>
      <c r="B3" s="11">
        <v>6221</v>
      </c>
      <c r="C3" s="11">
        <v>3339</v>
      </c>
      <c r="D3" s="55">
        <v>1365</v>
      </c>
      <c r="E3" s="55" t="s">
        <v>13</v>
      </c>
      <c r="F3" s="11">
        <f>+(C3*1000)/D3</f>
        <v>2446.1538461538462</v>
      </c>
      <c r="G3" s="11">
        <f>+F3/('D-22'!B4/100)</f>
        <v>20338.201893029542</v>
      </c>
    </row>
    <row r="4" spans="1:13" x14ac:dyDescent="0.2">
      <c r="A4" s="34">
        <v>1961</v>
      </c>
      <c r="B4" s="11">
        <v>8638</v>
      </c>
      <c r="C4" s="11">
        <v>4698</v>
      </c>
      <c r="D4" s="55">
        <v>1615</v>
      </c>
      <c r="E4" s="55" t="s">
        <v>13</v>
      </c>
      <c r="F4" s="11">
        <f t="shared" ref="F4:F49" si="0">+(C4*1000)/D4</f>
        <v>2908.9783281733744</v>
      </c>
      <c r="G4" s="11">
        <f>+F4/('D-22'!B5/100)</f>
        <v>23933.123926427888</v>
      </c>
    </row>
    <row r="5" spans="1:13" x14ac:dyDescent="0.2">
      <c r="A5" s="34">
        <v>1962</v>
      </c>
      <c r="B5" s="11">
        <v>6673</v>
      </c>
      <c r="C5" s="11">
        <v>4023</v>
      </c>
      <c r="D5" s="55">
        <v>1563</v>
      </c>
      <c r="E5" s="55" t="s">
        <v>13</v>
      </c>
      <c r="F5" s="11">
        <f t="shared" si="0"/>
        <v>2573.8963531669865</v>
      </c>
      <c r="G5" s="11">
        <f>+F5/('D-22'!B6/100)</f>
        <v>20922.115661461241</v>
      </c>
    </row>
    <row r="6" spans="1:13" x14ac:dyDescent="0.2">
      <c r="A6" s="34">
        <v>1963</v>
      </c>
      <c r="B6" s="11">
        <v>7849</v>
      </c>
      <c r="C6" s="11">
        <v>3959</v>
      </c>
      <c r="D6" s="55">
        <v>1611</v>
      </c>
      <c r="E6" s="55" t="s">
        <v>13</v>
      </c>
      <c r="F6" s="11">
        <f t="shared" si="0"/>
        <v>2457.4798261949099</v>
      </c>
      <c r="G6" s="11">
        <f>+F6/('D-22'!B7/100)</f>
        <v>19747.415769669999</v>
      </c>
    </row>
    <row r="7" spans="1:13" x14ac:dyDescent="0.2">
      <c r="A7" s="34">
        <v>1964</v>
      </c>
      <c r="B7" s="11">
        <v>9481</v>
      </c>
      <c r="C7" s="11">
        <v>5013</v>
      </c>
      <c r="D7" s="55">
        <v>1774</v>
      </c>
      <c r="E7" s="55" t="s">
        <v>13</v>
      </c>
      <c r="F7" s="11">
        <f t="shared" si="0"/>
        <v>2825.817361894025</v>
      </c>
      <c r="G7" s="11">
        <f>+F7/('D-22'!B8/100)</f>
        <v>22367.158700164498</v>
      </c>
    </row>
    <row r="8" spans="1:13" x14ac:dyDescent="0.2">
      <c r="A8" s="34">
        <v>1965</v>
      </c>
      <c r="B8" s="11">
        <v>9674</v>
      </c>
      <c r="C8" s="11">
        <v>4989</v>
      </c>
      <c r="D8" s="55">
        <v>2001</v>
      </c>
      <c r="E8" s="55" t="s">
        <v>13</v>
      </c>
      <c r="F8" s="11">
        <f t="shared" si="0"/>
        <v>2493.2533733133432</v>
      </c>
      <c r="G8" s="11">
        <f>+F8/('D-22'!B9/100)</f>
        <v>19380.832576487788</v>
      </c>
    </row>
    <row r="9" spans="1:13" x14ac:dyDescent="0.2">
      <c r="A9" s="34">
        <v>1966</v>
      </c>
      <c r="B9" s="11">
        <v>9447</v>
      </c>
      <c r="C9" s="11">
        <v>4845</v>
      </c>
      <c r="D9" s="55">
        <v>1929</v>
      </c>
      <c r="E9" s="55" t="s">
        <v>13</v>
      </c>
      <c r="F9" s="11">
        <f t="shared" si="0"/>
        <v>2511.664074650078</v>
      </c>
      <c r="G9" s="11">
        <f>+F9/('D-22'!B10/100)</f>
        <v>18992.139978798266</v>
      </c>
    </row>
    <row r="10" spans="1:13" x14ac:dyDescent="0.2">
      <c r="A10" s="34">
        <v>1967</v>
      </c>
      <c r="B10" s="11">
        <v>7402</v>
      </c>
      <c r="C10" s="11">
        <v>3945</v>
      </c>
      <c r="D10" s="55">
        <v>2137</v>
      </c>
      <c r="E10" s="55" t="s">
        <v>13</v>
      </c>
      <c r="F10" s="11">
        <f t="shared" si="0"/>
        <v>1846.0458586803932</v>
      </c>
      <c r="G10" s="11">
        <f>+F10/('D-22'!B11/100)</f>
        <v>13564.924815552493</v>
      </c>
    </row>
    <row r="11" spans="1:13" x14ac:dyDescent="0.2">
      <c r="A11" s="34">
        <v>1968</v>
      </c>
      <c r="B11" s="11">
        <v>6952</v>
      </c>
      <c r="C11" s="11">
        <v>4014</v>
      </c>
      <c r="D11" s="55">
        <v>2249</v>
      </c>
      <c r="E11" s="55" t="s">
        <v>13</v>
      </c>
      <c r="F11" s="11">
        <f t="shared" si="0"/>
        <v>1784.7932414406403</v>
      </c>
      <c r="G11" s="11">
        <f>+F11/('D-22'!B12/100)</f>
        <v>12578.86077721115</v>
      </c>
    </row>
    <row r="12" spans="1:13" x14ac:dyDescent="0.2">
      <c r="A12" s="34">
        <v>1969</v>
      </c>
      <c r="B12" s="11">
        <v>6151</v>
      </c>
      <c r="C12" s="11">
        <v>3843</v>
      </c>
      <c r="D12" s="55">
        <v>2125</v>
      </c>
      <c r="E12" s="55" t="s">
        <v>13</v>
      </c>
      <c r="F12" s="11">
        <f t="shared" si="0"/>
        <v>1808.4705882352941</v>
      </c>
      <c r="G12" s="11">
        <f>+F12/('D-22'!B13/100)</f>
        <v>12150.493118845019</v>
      </c>
    </row>
    <row r="13" spans="1:13" x14ac:dyDescent="0.2">
      <c r="A13" s="34">
        <v>1970</v>
      </c>
      <c r="B13" s="11">
        <v>6629</v>
      </c>
      <c r="C13" s="11">
        <v>5101</v>
      </c>
      <c r="D13" s="55">
        <v>2065</v>
      </c>
      <c r="E13" s="55" t="s">
        <v>13</v>
      </c>
      <c r="F13" s="11">
        <f t="shared" si="0"/>
        <v>2470.2179176755449</v>
      </c>
      <c r="G13" s="11">
        <f>+F13/('D-22'!B14/100)</f>
        <v>15764.31073787774</v>
      </c>
    </row>
    <row r="14" spans="1:13" x14ac:dyDescent="0.2">
      <c r="A14" s="34">
        <v>1971</v>
      </c>
      <c r="B14" s="11">
        <v>8117</v>
      </c>
      <c r="C14" s="11">
        <v>4757</v>
      </c>
      <c r="D14" s="55">
        <v>2221</v>
      </c>
      <c r="E14" s="55" t="s">
        <v>13</v>
      </c>
      <c r="F14" s="11">
        <f t="shared" si="0"/>
        <v>2141.8280054029715</v>
      </c>
      <c r="G14" s="11">
        <f>+F14/('D-22'!B15/100)</f>
        <v>13008.35038621423</v>
      </c>
    </row>
    <row r="15" spans="1:13" x14ac:dyDescent="0.2">
      <c r="A15" s="34">
        <v>1972</v>
      </c>
      <c r="B15" s="11">
        <v>6423</v>
      </c>
      <c r="C15" s="11">
        <v>4830</v>
      </c>
      <c r="D15" s="55">
        <v>2392</v>
      </c>
      <c r="E15" s="55" t="s">
        <v>13</v>
      </c>
      <c r="F15" s="11">
        <f t="shared" si="0"/>
        <v>2019.2307692307693</v>
      </c>
      <c r="G15" s="11">
        <f>+F15/('D-22'!B16/100)</f>
        <v>11755.80826706852</v>
      </c>
    </row>
    <row r="16" spans="1:13" x14ac:dyDescent="0.2">
      <c r="A16" s="34">
        <v>1973</v>
      </c>
      <c r="B16" s="11">
        <v>9669</v>
      </c>
      <c r="C16" s="11">
        <v>8991</v>
      </c>
      <c r="D16" s="55">
        <v>2848</v>
      </c>
      <c r="E16" s="55" t="s">
        <v>13</v>
      </c>
      <c r="F16" s="11">
        <f t="shared" si="0"/>
        <v>3156.9522471910113</v>
      </c>
      <c r="G16" s="11">
        <f>+F16/('D-22'!B17/100)</f>
        <v>17424.475212925565</v>
      </c>
    </row>
    <row r="17" spans="1:7" x14ac:dyDescent="0.2">
      <c r="A17" s="34">
        <v>1974</v>
      </c>
      <c r="B17" s="11">
        <v>8749</v>
      </c>
      <c r="C17" s="11">
        <v>8013</v>
      </c>
      <c r="D17" s="55">
        <v>3185</v>
      </c>
      <c r="E17" s="55" t="s">
        <v>13</v>
      </c>
      <c r="F17" s="11">
        <f t="shared" si="0"/>
        <v>2515.85557299843</v>
      </c>
      <c r="G17" s="11">
        <f>+F17/('D-22'!B18/100)</f>
        <v>12740.195462249256</v>
      </c>
    </row>
    <row r="18" spans="1:7" x14ac:dyDescent="0.2">
      <c r="A18" s="34">
        <v>1975</v>
      </c>
      <c r="B18" s="11">
        <v>6925</v>
      </c>
      <c r="C18" s="11">
        <v>6972</v>
      </c>
      <c r="D18" s="55">
        <v>3150</v>
      </c>
      <c r="E18" s="55" t="s">
        <v>13</v>
      </c>
      <c r="F18" s="11">
        <f t="shared" si="0"/>
        <v>2213.3333333333335</v>
      </c>
      <c r="G18" s="11">
        <f>+F18/('D-22'!B19/100)</f>
        <v>10257.771303668733</v>
      </c>
    </row>
    <row r="19" spans="1:7" x14ac:dyDescent="0.2">
      <c r="A19" s="34">
        <v>1976</v>
      </c>
      <c r="B19" s="11">
        <v>7787.6910000000007</v>
      </c>
      <c r="C19" s="11">
        <v>10707</v>
      </c>
      <c r="D19" s="55">
        <v>3526</v>
      </c>
      <c r="E19" s="55" t="s">
        <v>13</v>
      </c>
      <c r="F19" s="11">
        <f t="shared" si="0"/>
        <v>3036.5853658536585</v>
      </c>
      <c r="G19" s="11">
        <f>+F19/('D-22'!B20/100)</f>
        <v>13338.969887201731</v>
      </c>
    </row>
    <row r="20" spans="1:7" x14ac:dyDescent="0.2">
      <c r="A20" s="34">
        <v>1977</v>
      </c>
      <c r="B20" s="11">
        <v>5920.2159999999994</v>
      </c>
      <c r="C20" s="11">
        <v>12074</v>
      </c>
      <c r="D20" s="55">
        <v>3797</v>
      </c>
      <c r="E20" s="55" t="s">
        <v>13</v>
      </c>
      <c r="F20" s="11">
        <f t="shared" si="0"/>
        <v>3179.8788517250459</v>
      </c>
      <c r="G20" s="11">
        <f>+F20/('D-22'!B21/100)</f>
        <v>13151.437744703568</v>
      </c>
    </row>
    <row r="21" spans="1:7" x14ac:dyDescent="0.2">
      <c r="A21" s="34">
        <v>1978</v>
      </c>
      <c r="B21" s="11">
        <v>6787.5969999999998</v>
      </c>
      <c r="C21" s="11">
        <v>11001</v>
      </c>
      <c r="D21" s="55">
        <v>4919</v>
      </c>
      <c r="E21" s="55" t="s">
        <v>13</v>
      </c>
      <c r="F21" s="11">
        <f t="shared" si="0"/>
        <v>2236.4301687334823</v>
      </c>
      <c r="G21" s="11">
        <f>+F21/('D-22'!B22/100)</f>
        <v>8641.5271878269159</v>
      </c>
    </row>
    <row r="22" spans="1:7" x14ac:dyDescent="0.2">
      <c r="A22" s="34">
        <v>1979</v>
      </c>
      <c r="B22" s="11">
        <v>8745.7520000000004</v>
      </c>
      <c r="C22" s="11">
        <v>19659</v>
      </c>
      <c r="D22" s="55">
        <v>4593</v>
      </c>
      <c r="E22" s="55" t="s">
        <v>13</v>
      </c>
      <c r="F22" s="11">
        <f t="shared" si="0"/>
        <v>4280.2090137165251</v>
      </c>
      <c r="G22" s="11">
        <f>+F22/('D-22'!B23/100)</f>
        <v>15271.83422553369</v>
      </c>
    </row>
    <row r="23" spans="1:7" x14ac:dyDescent="0.2">
      <c r="A23" s="34">
        <v>1980</v>
      </c>
      <c r="B23" s="11">
        <v>6016.8029999999999</v>
      </c>
      <c r="C23" s="11">
        <v>13149</v>
      </c>
      <c r="D23" s="55">
        <v>4738</v>
      </c>
      <c r="E23" s="55" t="s">
        <v>13</v>
      </c>
      <c r="F23" s="11">
        <f t="shared" si="0"/>
        <v>2775.2216124947236</v>
      </c>
      <c r="G23" s="11">
        <f>+F23/('D-22'!B24/100)</f>
        <v>9081.5526131958577</v>
      </c>
    </row>
    <row r="24" spans="1:7" x14ac:dyDescent="0.2">
      <c r="A24" s="34">
        <v>1981</v>
      </c>
      <c r="B24" s="11">
        <v>6012.0330000000004</v>
      </c>
      <c r="C24" s="11">
        <v>14322</v>
      </c>
      <c r="D24" s="55">
        <v>4102</v>
      </c>
      <c r="E24" s="55" t="s">
        <v>13</v>
      </c>
      <c r="F24" s="11">
        <f t="shared" si="0"/>
        <v>3491.4675767918088</v>
      </c>
      <c r="G24" s="11">
        <f>+F24/('D-22'!B25/100)</f>
        <v>10437.890556554972</v>
      </c>
    </row>
    <row r="25" spans="1:7" x14ac:dyDescent="0.2">
      <c r="A25" s="34">
        <v>1982</v>
      </c>
      <c r="B25" s="11">
        <v>8000.4889999999996</v>
      </c>
      <c r="C25" s="11">
        <v>19489</v>
      </c>
      <c r="D25" s="55">
        <v>4013</v>
      </c>
      <c r="E25" s="55">
        <v>5964</v>
      </c>
      <c r="F25" s="11">
        <f t="shared" si="0"/>
        <v>4856.4664839272364</v>
      </c>
      <c r="G25" s="11">
        <f>+F25/('D-22'!B26/100)</f>
        <v>13673.51714058624</v>
      </c>
    </row>
    <row r="26" spans="1:7" x14ac:dyDescent="0.2">
      <c r="A26" s="34">
        <v>1983</v>
      </c>
      <c r="B26" s="11">
        <v>2410.7649999999999</v>
      </c>
      <c r="C26" s="11">
        <v>4608</v>
      </c>
      <c r="D26" s="55">
        <v>3223</v>
      </c>
      <c r="E26" s="55">
        <v>4617</v>
      </c>
      <c r="F26" s="11">
        <f t="shared" si="0"/>
        <v>1429.7238597579894</v>
      </c>
      <c r="G26" s="11">
        <f>+F26/('D-22'!B27/100)</f>
        <v>3873.7761706713341</v>
      </c>
    </row>
    <row r="27" spans="1:7" x14ac:dyDescent="0.2">
      <c r="A27" s="34">
        <v>1984</v>
      </c>
      <c r="B27" s="11">
        <v>2969.6480000000006</v>
      </c>
      <c r="C27" s="11">
        <v>7562</v>
      </c>
      <c r="D27" s="55">
        <v>2569</v>
      </c>
      <c r="E27" s="55">
        <v>4180</v>
      </c>
      <c r="F27" s="11">
        <f t="shared" si="0"/>
        <v>2943.557804593227</v>
      </c>
      <c r="G27" s="11">
        <f>+F27/('D-22'!B28/100)</f>
        <v>7697.6353241040433</v>
      </c>
    </row>
    <row r="28" spans="1:7" x14ac:dyDescent="0.2">
      <c r="A28" s="34">
        <v>1985</v>
      </c>
      <c r="B28" s="11">
        <v>4599.6130000000003</v>
      </c>
      <c r="C28" s="11">
        <v>11515</v>
      </c>
      <c r="D28" s="55">
        <v>2308</v>
      </c>
      <c r="E28" s="55">
        <v>3869</v>
      </c>
      <c r="F28" s="11">
        <f t="shared" si="0"/>
        <v>4989.1681109185438</v>
      </c>
      <c r="G28" s="11">
        <f>+F28/('D-22'!B29/100)</f>
        <v>12646.983980805253</v>
      </c>
    </row>
    <row r="29" spans="1:7" x14ac:dyDescent="0.2">
      <c r="A29" s="34">
        <v>1986</v>
      </c>
      <c r="B29" s="11">
        <v>7598.31</v>
      </c>
      <c r="C29" s="11">
        <v>15112</v>
      </c>
      <c r="D29" s="55">
        <v>2582</v>
      </c>
      <c r="E29" s="55">
        <v>3753</v>
      </c>
      <c r="F29" s="11">
        <f t="shared" si="0"/>
        <v>5852.8272656855152</v>
      </c>
      <c r="G29" s="11">
        <f>+F29/('D-22'!B30/100)</f>
        <v>14543.533068018023</v>
      </c>
    </row>
    <row r="30" spans="1:7" x14ac:dyDescent="0.2">
      <c r="A30" s="34">
        <v>1987</v>
      </c>
      <c r="B30" s="11">
        <v>9292.7880000000005</v>
      </c>
      <c r="C30" s="11">
        <v>25623</v>
      </c>
      <c r="D30" s="55">
        <v>2442</v>
      </c>
      <c r="E30" s="55">
        <v>3533</v>
      </c>
      <c r="F30" s="11">
        <f t="shared" si="0"/>
        <v>10492.628992628992</v>
      </c>
      <c r="G30" s="11">
        <f>+F30/('D-22'!B31/100)</f>
        <v>25442.353792544505</v>
      </c>
    </row>
    <row r="31" spans="1:7" x14ac:dyDescent="0.2">
      <c r="A31" s="34">
        <v>1988</v>
      </c>
      <c r="B31" s="11">
        <v>14750.338</v>
      </c>
      <c r="C31" s="11">
        <v>41927</v>
      </c>
      <c r="D31" s="55">
        <v>2571</v>
      </c>
      <c r="E31" s="55">
        <v>3493</v>
      </c>
      <c r="F31" s="11">
        <f t="shared" si="0"/>
        <v>16307.662388175808</v>
      </c>
      <c r="G31" s="11">
        <f>+F31/('D-22'!B32/100)</f>
        <v>38195.453691679431</v>
      </c>
    </row>
    <row r="32" spans="1:7" x14ac:dyDescent="0.2">
      <c r="A32" s="34">
        <v>1989</v>
      </c>
      <c r="B32" s="11">
        <v>5720.3840000000009</v>
      </c>
      <c r="C32" s="11">
        <v>13485</v>
      </c>
      <c r="D32" s="55">
        <v>2534</v>
      </c>
      <c r="E32" s="55">
        <v>3464</v>
      </c>
      <c r="F32" s="11">
        <f t="shared" si="0"/>
        <v>5321.6258879242305</v>
      </c>
      <c r="G32" s="11">
        <f>+F32/('D-22'!B33/100)</f>
        <v>11993.844059023053</v>
      </c>
    </row>
    <row r="33" spans="1:9" x14ac:dyDescent="0.2">
      <c r="A33" s="34">
        <v>1990</v>
      </c>
      <c r="B33" s="11">
        <v>4436.0999999999995</v>
      </c>
      <c r="C33" s="11">
        <v>12056</v>
      </c>
      <c r="D33" s="55">
        <v>2115</v>
      </c>
      <c r="E33" s="55">
        <v>3372</v>
      </c>
      <c r="F33" s="11">
        <f t="shared" si="0"/>
        <v>5700.236406619385</v>
      </c>
      <c r="G33" s="11">
        <f>+F33/('D-22'!B34/100)</f>
        <v>12383.698463060087</v>
      </c>
    </row>
    <row r="34" spans="1:9" x14ac:dyDescent="0.2">
      <c r="A34" s="34">
        <v>1991</v>
      </c>
      <c r="B34" s="11">
        <v>3697.0999999999995</v>
      </c>
      <c r="C34" s="11">
        <v>9047</v>
      </c>
      <c r="D34" s="55">
        <v>1769</v>
      </c>
      <c r="E34" s="55">
        <v>3242</v>
      </c>
      <c r="F34" s="11">
        <f t="shared" si="0"/>
        <v>5114.188807235726</v>
      </c>
      <c r="G34" s="11">
        <f>+F34/('D-22'!B35/100)</f>
        <v>10747.03273002565</v>
      </c>
    </row>
    <row r="35" spans="1:9" x14ac:dyDescent="0.2">
      <c r="A35" s="34">
        <v>1992</v>
      </c>
      <c r="B35" s="11">
        <v>1643.001</v>
      </c>
      <c r="C35" s="11">
        <v>4505</v>
      </c>
      <c r="D35" s="55">
        <v>1085</v>
      </c>
      <c r="E35" s="55">
        <v>2974</v>
      </c>
      <c r="F35" s="11">
        <f t="shared" si="0"/>
        <v>4152.0737327188945</v>
      </c>
      <c r="G35" s="11">
        <f>+F35/('D-22'!B36/100)</f>
        <v>8530.8143620960946</v>
      </c>
      <c r="I35" s="101"/>
    </row>
    <row r="36" spans="1:9" x14ac:dyDescent="0.2">
      <c r="A36" s="34">
        <v>1993</v>
      </c>
      <c r="B36" s="11">
        <v>2537</v>
      </c>
      <c r="C36" s="11">
        <v>5707</v>
      </c>
      <c r="D36" s="55">
        <v>1240</v>
      </c>
      <c r="E36" s="55">
        <v>2741</v>
      </c>
      <c r="F36" s="11">
        <f t="shared" si="0"/>
        <v>4602.4193548387093</v>
      </c>
      <c r="G36" s="11">
        <f>+F36/('D-22'!B37/100)</f>
        <v>9237.1058577449876</v>
      </c>
      <c r="I36" s="101"/>
    </row>
    <row r="37" spans="1:9" x14ac:dyDescent="0.2">
      <c r="A37" s="34">
        <v>1994</v>
      </c>
      <c r="B37" s="11">
        <v>3103.1279999999997</v>
      </c>
      <c r="C37" s="11">
        <v>6437</v>
      </c>
      <c r="D37" s="55">
        <v>1024</v>
      </c>
      <c r="E37" s="55">
        <v>2470</v>
      </c>
      <c r="F37" s="11">
        <f t="shared" si="0"/>
        <v>6286.1328125</v>
      </c>
      <c r="G37" s="11">
        <f>+F37/('D-22'!B38/100)</f>
        <v>12352.643290442689</v>
      </c>
      <c r="I37" s="101"/>
    </row>
    <row r="38" spans="1:9" x14ac:dyDescent="0.2">
      <c r="A38" s="34">
        <v>1995</v>
      </c>
      <c r="B38" s="11">
        <v>6633</v>
      </c>
      <c r="C38" s="11">
        <v>11693</v>
      </c>
      <c r="D38" s="55">
        <v>1104</v>
      </c>
      <c r="E38" s="55">
        <v>2344</v>
      </c>
      <c r="F38" s="11">
        <f t="shared" si="0"/>
        <v>10591.485507246376</v>
      </c>
      <c r="G38" s="11">
        <f>+F38/('D-22'!B39/100)</f>
        <v>20385.604212815146</v>
      </c>
      <c r="I38" s="101"/>
    </row>
    <row r="39" spans="1:9" x14ac:dyDescent="0.2">
      <c r="A39" s="34">
        <v>1996</v>
      </c>
      <c r="B39" s="11">
        <v>4113</v>
      </c>
      <c r="C39" s="11">
        <v>5984</v>
      </c>
      <c r="D39" s="55">
        <v>985</v>
      </c>
      <c r="E39" s="55">
        <v>2221</v>
      </c>
      <c r="F39" s="11">
        <f t="shared" si="0"/>
        <v>6075.1269035532996</v>
      </c>
      <c r="G39" s="11">
        <f>+F39/('D-22'!B40/100)</f>
        <v>11482.64538857586</v>
      </c>
      <c r="I39" s="101"/>
    </row>
    <row r="40" spans="1:9" x14ac:dyDescent="0.2">
      <c r="A40" s="34">
        <v>1997</v>
      </c>
      <c r="B40" s="11">
        <v>5248.25</v>
      </c>
      <c r="C40" s="11">
        <v>7288</v>
      </c>
      <c r="D40" s="55">
        <v>835</v>
      </c>
      <c r="E40" s="55">
        <v>2076</v>
      </c>
      <c r="F40" s="11">
        <f t="shared" si="0"/>
        <v>8728.1437125748507</v>
      </c>
      <c r="G40" s="11">
        <f>+F40/('D-22'!B41/100)</f>
        <v>16217.336571311573</v>
      </c>
      <c r="I40" s="101"/>
    </row>
    <row r="41" spans="1:9" x14ac:dyDescent="0.2">
      <c r="A41" s="34">
        <v>1998</v>
      </c>
      <c r="B41" s="11">
        <v>1847</v>
      </c>
      <c r="C41" s="11">
        <v>3060</v>
      </c>
      <c r="D41" s="55">
        <v>670</v>
      </c>
      <c r="E41" s="55">
        <v>1899</v>
      </c>
      <c r="F41" s="11">
        <f t="shared" si="0"/>
        <v>4567.1641791044776</v>
      </c>
      <c r="G41" s="11">
        <f>+F41/('D-22'!B42/100)</f>
        <v>8391.7902212967601</v>
      </c>
      <c r="I41" s="101"/>
    </row>
    <row r="42" spans="1:9" x14ac:dyDescent="0.2">
      <c r="A42" s="34">
        <v>1999</v>
      </c>
      <c r="B42" s="11">
        <v>3846</v>
      </c>
      <c r="C42" s="11">
        <v>7429</v>
      </c>
      <c r="D42" s="55">
        <v>666</v>
      </c>
      <c r="E42" s="11">
        <v>1800</v>
      </c>
      <c r="F42" s="11">
        <f t="shared" si="0"/>
        <v>11154.654654654654</v>
      </c>
      <c r="G42" s="11">
        <f>+F42/('D-22'!B43/100)</f>
        <v>20209.681028310475</v>
      </c>
      <c r="I42" s="101"/>
    </row>
    <row r="43" spans="1:9" x14ac:dyDescent="0.2">
      <c r="A43" s="34">
        <v>2000</v>
      </c>
      <c r="B43" s="11">
        <v>5131</v>
      </c>
      <c r="C43" s="11">
        <v>10304</v>
      </c>
      <c r="D43" s="55">
        <v>759</v>
      </c>
      <c r="E43" s="11">
        <v>1704</v>
      </c>
      <c r="F43" s="11">
        <f t="shared" si="0"/>
        <v>13575.757575757576</v>
      </c>
      <c r="G43" s="11">
        <f>+F43/('D-22'!B44/100)</f>
        <v>24051.210039034446</v>
      </c>
      <c r="I43" s="101"/>
    </row>
    <row r="44" spans="1:9" x14ac:dyDescent="0.2">
      <c r="A44" s="34">
        <v>2001</v>
      </c>
      <c r="B44" s="11">
        <v>2409</v>
      </c>
      <c r="C44" s="11">
        <v>4773</v>
      </c>
      <c r="D44" s="55">
        <v>689</v>
      </c>
      <c r="E44" s="11">
        <v>1650</v>
      </c>
      <c r="F44" s="11">
        <f t="shared" si="0"/>
        <v>6927.4310595065308</v>
      </c>
      <c r="G44" s="11">
        <f>+F44/('D-22'!B45/100)</f>
        <v>12002.674317173145</v>
      </c>
      <c r="I44" s="101"/>
    </row>
    <row r="45" spans="1:9" x14ac:dyDescent="0.2">
      <c r="A45" s="34">
        <v>2002</v>
      </c>
      <c r="B45" s="11">
        <v>5007.5280000000002</v>
      </c>
      <c r="C45" s="11">
        <v>7775.5050000000001</v>
      </c>
      <c r="D45" s="55">
        <v>708</v>
      </c>
      <c r="E45" s="11">
        <v>1586</v>
      </c>
      <c r="F45" s="11">
        <f t="shared" si="0"/>
        <v>10982.351694915254</v>
      </c>
      <c r="G45" s="11">
        <f>+F45/('D-22'!B46/100)</f>
        <v>18737.157473573268</v>
      </c>
      <c r="I45" s="101"/>
    </row>
    <row r="46" spans="1:9" ht="11.25" customHeight="1" x14ac:dyDescent="0.2">
      <c r="A46" s="34">
        <v>2003</v>
      </c>
      <c r="B46" s="11">
        <v>6391.8359999999993</v>
      </c>
      <c r="C46" s="11">
        <v>12181</v>
      </c>
      <c r="D46" s="55">
        <v>584</v>
      </c>
      <c r="E46" s="11">
        <v>1521</v>
      </c>
      <c r="F46" s="11">
        <f t="shared" si="0"/>
        <v>20857.876712328769</v>
      </c>
      <c r="G46" s="11">
        <f>+F46/('D-22'!B47/100)</f>
        <v>34896.788122542399</v>
      </c>
      <c r="I46" s="101"/>
    </row>
    <row r="47" spans="1:9" ht="11.25" customHeight="1" x14ac:dyDescent="0.2">
      <c r="A47" s="34">
        <v>2004</v>
      </c>
      <c r="B47" s="11">
        <v>6230</v>
      </c>
      <c r="C47" s="11">
        <v>17895</v>
      </c>
      <c r="D47" s="11">
        <v>741</v>
      </c>
      <c r="E47" s="11">
        <v>1511</v>
      </c>
      <c r="F47" s="11">
        <f t="shared" si="0"/>
        <v>24149.797570850202</v>
      </c>
      <c r="G47" s="11">
        <f>+F47/('D-22'!B48/100)</f>
        <v>39346.659988473068</v>
      </c>
      <c r="I47" s="101"/>
    </row>
    <row r="48" spans="1:9" ht="12" customHeight="1" x14ac:dyDescent="0.2">
      <c r="A48" s="34">
        <v>2005</v>
      </c>
      <c r="B48" s="11">
        <v>4347.3879999999999</v>
      </c>
      <c r="C48" s="11">
        <v>12913</v>
      </c>
      <c r="D48" s="11">
        <v>680</v>
      </c>
      <c r="E48" s="11">
        <v>1477</v>
      </c>
      <c r="F48" s="11">
        <f>+(C48*1000)/D48</f>
        <v>18989.705882352941</v>
      </c>
      <c r="G48" s="11">
        <f>+F48/('D-22'!B49/100)</f>
        <v>29998.851662734334</v>
      </c>
      <c r="I48" s="101"/>
    </row>
    <row r="49" spans="1:9" ht="12" customHeight="1" x14ac:dyDescent="0.2">
      <c r="A49" s="34">
        <v>2006</v>
      </c>
      <c r="B49" s="11">
        <v>1043.3530000000001</v>
      </c>
      <c r="C49" s="11">
        <v>5350</v>
      </c>
      <c r="D49" s="11">
        <v>477</v>
      </c>
      <c r="E49" s="11">
        <v>1408</v>
      </c>
      <c r="F49" s="11">
        <f t="shared" si="0"/>
        <v>11215.932914046121</v>
      </c>
      <c r="G49" s="11">
        <f>+F49/('D-22'!B50/100)</f>
        <v>17188.118915909767</v>
      </c>
      <c r="I49" s="101"/>
    </row>
    <row r="50" spans="1:9" x14ac:dyDescent="0.2">
      <c r="A50" s="34">
        <v>2007</v>
      </c>
      <c r="B50" s="11">
        <v>1525.2429999999999</v>
      </c>
      <c r="C50" s="11">
        <v>7902.402</v>
      </c>
      <c r="D50" s="11">
        <v>601</v>
      </c>
      <c r="E50" s="11">
        <v>1390</v>
      </c>
      <c r="F50" s="11">
        <f>+(C50*1000)/D50</f>
        <v>13148.755407653911</v>
      </c>
      <c r="G50" s="11">
        <f>+F50/('D-22'!B51/100)</f>
        <v>19618.666145973184</v>
      </c>
      <c r="I50" s="101"/>
    </row>
    <row r="51" spans="1:9" x14ac:dyDescent="0.2">
      <c r="A51" s="34">
        <v>2008</v>
      </c>
      <c r="B51" s="11" t="s">
        <v>13</v>
      </c>
      <c r="C51" s="11" t="s">
        <v>13</v>
      </c>
      <c r="D51" s="11" t="s">
        <v>13</v>
      </c>
      <c r="E51" s="11">
        <v>1306</v>
      </c>
      <c r="F51" s="11" t="str">
        <f>IF(C51&lt;&gt;"-",+(C51*1000)/D51,"-")</f>
        <v>-</v>
      </c>
      <c r="G51" s="11" t="str">
        <f>IF(F51&lt;&gt;"-",F51/('D-22'!B52/100),"-")</f>
        <v>-</v>
      </c>
      <c r="I51" s="101"/>
    </row>
    <row r="52" spans="1:9" x14ac:dyDescent="0.2">
      <c r="A52" s="82">
        <v>2009</v>
      </c>
      <c r="B52" s="80" t="s">
        <v>13</v>
      </c>
      <c r="C52" s="80" t="s">
        <v>13</v>
      </c>
      <c r="D52" s="80" t="s">
        <v>13</v>
      </c>
      <c r="E52" s="80">
        <v>1281</v>
      </c>
      <c r="F52" s="11" t="str">
        <f>IF(C52&lt;&gt;"-",+(C52*1000)/D52,"-")</f>
        <v>-</v>
      </c>
      <c r="G52" s="11" t="str">
        <f>IF(F52&lt;&gt;"-",F52/('D-22'!B53/100),"-")</f>
        <v>-</v>
      </c>
      <c r="I52" s="101"/>
    </row>
    <row r="53" spans="1:9" x14ac:dyDescent="0.2">
      <c r="A53" s="34">
        <v>2010</v>
      </c>
      <c r="B53" s="11">
        <v>227.58200000000002</v>
      </c>
      <c r="C53" s="11">
        <v>1245.636</v>
      </c>
      <c r="D53" s="11">
        <v>215</v>
      </c>
      <c r="E53" s="11">
        <v>1239</v>
      </c>
      <c r="F53" s="11">
        <f>+(C53*1000)/D53</f>
        <v>5793.6558139534882</v>
      </c>
      <c r="G53" s="11">
        <f>+F53/('D-22'!B54/100)</f>
        <v>8327.8668211540735</v>
      </c>
      <c r="I53" s="101"/>
    </row>
    <row r="54" spans="1:9" x14ac:dyDescent="0.2">
      <c r="A54" s="34">
        <v>2011</v>
      </c>
      <c r="B54" s="11">
        <v>991.69600000000003</v>
      </c>
      <c r="C54" s="11">
        <v>5132.7879999999996</v>
      </c>
      <c r="D54" s="11">
        <v>464</v>
      </c>
      <c r="E54" s="11">
        <v>1188</v>
      </c>
      <c r="F54" s="11">
        <f t="shared" ref="F54:F59" si="1">+(C54*1000)/D54</f>
        <v>11062.043103448275</v>
      </c>
      <c r="G54" s="11">
        <f>+F54/('D-22'!B55/100)</f>
        <v>15579.295349036533</v>
      </c>
      <c r="I54" s="101"/>
    </row>
    <row r="55" spans="1:9" x14ac:dyDescent="0.2">
      <c r="A55" s="34">
        <v>2012</v>
      </c>
      <c r="B55" s="11">
        <v>2530.3829999999998</v>
      </c>
      <c r="C55" s="11">
        <v>13521.382</v>
      </c>
      <c r="D55" s="11">
        <v>616</v>
      </c>
      <c r="E55" s="11">
        <v>1172</v>
      </c>
      <c r="F55" s="11">
        <f t="shared" si="1"/>
        <v>21950.295454545456</v>
      </c>
      <c r="G55" s="11">
        <f>+F55/('D-22'!B56/100)</f>
        <v>30348.659664608014</v>
      </c>
      <c r="I55" s="101"/>
    </row>
    <row r="56" spans="1:9" x14ac:dyDescent="0.2">
      <c r="A56" s="34">
        <v>2013</v>
      </c>
      <c r="B56" s="11">
        <v>3793.4220000000005</v>
      </c>
      <c r="C56" s="11">
        <v>23632.210999999999</v>
      </c>
      <c r="D56" s="11">
        <v>671</v>
      </c>
      <c r="E56" s="11">
        <v>1163</v>
      </c>
      <c r="F56" s="11">
        <f t="shared" si="1"/>
        <v>35219.39046199702</v>
      </c>
      <c r="G56" s="11">
        <f>+F56/('D-22'!B57/100)</f>
        <v>47879.77996026379</v>
      </c>
      <c r="I56" s="101"/>
    </row>
    <row r="57" spans="1:9" x14ac:dyDescent="0.2">
      <c r="A57" s="34">
        <v>2014</v>
      </c>
      <c r="B57" s="11">
        <v>2253.3290000000002</v>
      </c>
      <c r="C57" s="11">
        <v>12521.386</v>
      </c>
      <c r="D57" s="11">
        <v>653</v>
      </c>
      <c r="E57" s="11">
        <v>1135</v>
      </c>
      <c r="F57" s="11">
        <f t="shared" si="1"/>
        <v>19175.169984686065</v>
      </c>
      <c r="G57" s="11">
        <f>+F57/('D-22'!B58/100)</f>
        <v>25621.888087706247</v>
      </c>
      <c r="I57" s="101"/>
    </row>
    <row r="58" spans="1:9" x14ac:dyDescent="0.2">
      <c r="A58" s="34">
        <v>2015</v>
      </c>
      <c r="B58" s="11">
        <v>1188.0389999999998</v>
      </c>
      <c r="C58" s="11">
        <v>8346.5400000000009</v>
      </c>
      <c r="D58" s="11">
        <v>587</v>
      </c>
      <c r="E58" s="11">
        <v>1131</v>
      </c>
      <c r="F58" s="11">
        <f t="shared" si="1"/>
        <v>14218.977853492335</v>
      </c>
      <c r="G58" s="11">
        <f>+F58/('D-22'!B59/100)</f>
        <v>18824.687359987427</v>
      </c>
      <c r="I58" s="101"/>
    </row>
    <row r="59" spans="1:9" x14ac:dyDescent="0.2">
      <c r="A59" s="34">
        <v>2016</v>
      </c>
      <c r="B59" s="11">
        <v>615.32600000000002</v>
      </c>
      <c r="C59" s="11">
        <v>5312.3410000000003</v>
      </c>
      <c r="D59" s="11">
        <v>438</v>
      </c>
      <c r="E59" s="11">
        <v>1105</v>
      </c>
      <c r="F59" s="11">
        <f t="shared" si="1"/>
        <v>12128.632420091324</v>
      </c>
      <c r="G59" s="11">
        <f>+F59/('D-22'!B60/100)</f>
        <v>15906.129380150718</v>
      </c>
      <c r="I59" s="101"/>
    </row>
    <row r="60" spans="1:9" x14ac:dyDescent="0.2">
      <c r="A60" s="34">
        <v>2017</v>
      </c>
      <c r="B60" s="11">
        <v>497.37599999999998</v>
      </c>
      <c r="C60" s="11">
        <v>4924.99</v>
      </c>
      <c r="D60" s="11">
        <v>400</v>
      </c>
      <c r="E60" s="11">
        <v>1083</v>
      </c>
      <c r="F60" s="11">
        <f>+(C60*1000)/D60</f>
        <v>12312.475</v>
      </c>
      <c r="G60" s="11">
        <f>+F60/('D-22'!B61/100)</f>
        <v>15863.118227877143</v>
      </c>
      <c r="I60" s="101"/>
    </row>
    <row r="61" spans="1:9" x14ac:dyDescent="0.2">
      <c r="A61" s="34">
        <v>2018</v>
      </c>
      <c r="B61" s="11">
        <v>930.28599999999983</v>
      </c>
      <c r="C61" s="11">
        <v>7932.35</v>
      </c>
      <c r="D61" s="11">
        <v>456</v>
      </c>
      <c r="E61" s="11">
        <v>1072</v>
      </c>
      <c r="F61" s="11">
        <f>+(C61*1000)/D61</f>
        <v>17395.504385964912</v>
      </c>
      <c r="G61" s="11">
        <f>+F61/('D-22'!B62/100)</f>
        <v>21910.066163406416</v>
      </c>
      <c r="I61" s="101"/>
    </row>
    <row r="62" spans="1:9" x14ac:dyDescent="0.2">
      <c r="A62" s="34">
        <v>2019</v>
      </c>
      <c r="B62" s="11">
        <v>2604.3180000000002</v>
      </c>
      <c r="C62" s="11">
        <v>17208.868999999999</v>
      </c>
      <c r="D62" s="11">
        <v>571</v>
      </c>
      <c r="E62" s="11">
        <v>1053</v>
      </c>
      <c r="F62" s="11">
        <f t="shared" ref="F62" si="2">+(C62*1000)/D62</f>
        <v>30138.124343257445</v>
      </c>
      <c r="G62" s="11">
        <f>+F62/('D-22'!B63/100)</f>
        <v>37343.355047304263</v>
      </c>
      <c r="I62" s="101"/>
    </row>
    <row r="63" spans="1:9" x14ac:dyDescent="0.2">
      <c r="A63" s="34">
        <v>2020</v>
      </c>
      <c r="B63" s="11">
        <v>1927.5219999999999</v>
      </c>
      <c r="C63" s="11">
        <v>14407.96</v>
      </c>
      <c r="D63" s="11">
        <v>473</v>
      </c>
      <c r="E63" s="11">
        <v>1032</v>
      </c>
      <c r="F63" s="11">
        <f t="shared" ref="F63" si="3">+(C63*1000)/D63</f>
        <v>30460.803382663849</v>
      </c>
      <c r="G63" s="11">
        <f>+F63/('D-22'!B64/100)</f>
        <v>37242.312598397482</v>
      </c>
      <c r="I63" s="101"/>
    </row>
    <row r="64" spans="1:9" x14ac:dyDescent="0.2">
      <c r="A64" s="34">
        <v>2021</v>
      </c>
      <c r="B64" s="11">
        <v>2294.462</v>
      </c>
      <c r="C64" s="11">
        <v>18486.258000000002</v>
      </c>
      <c r="D64" s="11">
        <v>486</v>
      </c>
      <c r="E64" s="11">
        <v>1026</v>
      </c>
      <c r="F64" s="11">
        <f>+(C64*1000)/D64</f>
        <v>38037.567901234564</v>
      </c>
      <c r="G64" s="11">
        <f>+F64/('D-22'!B65/100)</f>
        <v>44476.558465722439</v>
      </c>
      <c r="I64" s="101"/>
    </row>
    <row r="65" spans="1:9" x14ac:dyDescent="0.2">
      <c r="A65" s="34">
        <v>2022</v>
      </c>
      <c r="B65" s="11">
        <v>2286.826</v>
      </c>
      <c r="C65" s="11">
        <v>17167.867999999999</v>
      </c>
      <c r="D65" s="11">
        <v>464</v>
      </c>
      <c r="E65" s="11">
        <v>1006</v>
      </c>
      <c r="F65" s="11">
        <f t="shared" ref="F65" si="4">+(C65*1000)/D65</f>
        <v>36999.715517241377</v>
      </c>
      <c r="G65" s="11">
        <f>+F65/('D-22'!B66/100)</f>
        <v>40390.161737707531</v>
      </c>
      <c r="I65" s="101"/>
    </row>
    <row r="66" spans="1:9" x14ac:dyDescent="0.2">
      <c r="A66" s="34">
        <v>2023</v>
      </c>
      <c r="B66" s="11" t="s">
        <v>13</v>
      </c>
      <c r="C66" s="76" t="s">
        <v>13</v>
      </c>
      <c r="D66" s="55" t="s">
        <v>13</v>
      </c>
      <c r="E66" s="241">
        <v>973</v>
      </c>
      <c r="F66" s="55" t="s">
        <v>13</v>
      </c>
      <c r="G66" s="55" t="s">
        <v>13</v>
      </c>
      <c r="I66" s="101"/>
    </row>
    <row r="67" spans="1:9" x14ac:dyDescent="0.2">
      <c r="A67" s="34">
        <v>2024</v>
      </c>
      <c r="B67" s="11" t="s">
        <v>13</v>
      </c>
      <c r="C67" s="76" t="s">
        <v>13</v>
      </c>
      <c r="D67" s="55" t="s">
        <v>13</v>
      </c>
      <c r="E67" s="289">
        <v>920</v>
      </c>
      <c r="F67" s="55" t="s">
        <v>13</v>
      </c>
      <c r="G67" s="55" t="s">
        <v>13</v>
      </c>
      <c r="I67" s="101"/>
    </row>
    <row r="68" spans="1:9" x14ac:dyDescent="0.2">
      <c r="A68" s="34">
        <v>2025</v>
      </c>
      <c r="B68" s="11" t="s">
        <v>13</v>
      </c>
      <c r="C68" s="76" t="s">
        <v>13</v>
      </c>
      <c r="D68" s="55" t="s">
        <v>13</v>
      </c>
      <c r="E68" s="289">
        <v>848</v>
      </c>
      <c r="F68" s="55" t="s">
        <v>13</v>
      </c>
      <c r="G68" s="55" t="s">
        <v>13</v>
      </c>
      <c r="I68" s="101"/>
    </row>
    <row r="69" spans="1:9" x14ac:dyDescent="0.2">
      <c r="A69" s="333" t="s">
        <v>207</v>
      </c>
      <c r="B69" s="333"/>
      <c r="C69" s="333"/>
      <c r="D69" s="333"/>
      <c r="E69" s="333"/>
      <c r="F69" s="333"/>
      <c r="G69" s="333"/>
    </row>
    <row r="70" spans="1:9" x14ac:dyDescent="0.2">
      <c r="A70" s="331"/>
      <c r="B70" s="331"/>
      <c r="C70" s="331"/>
      <c r="D70" s="331"/>
      <c r="E70" s="331"/>
      <c r="F70" s="331"/>
      <c r="G70" s="331"/>
    </row>
    <row r="71" spans="1:9" x14ac:dyDescent="0.2">
      <c r="A71" s="34"/>
      <c r="B71" s="35"/>
      <c r="C71" s="35"/>
      <c r="D71" s="35"/>
      <c r="E71" s="35"/>
      <c r="F71" s="35"/>
      <c r="G71" s="35"/>
    </row>
    <row r="72" spans="1:9" x14ac:dyDescent="0.2">
      <c r="A72" s="34"/>
      <c r="B72" s="35"/>
      <c r="C72" s="35"/>
      <c r="D72" s="35"/>
      <c r="E72" s="35"/>
      <c r="F72" s="35"/>
      <c r="G72" s="35"/>
    </row>
    <row r="73" spans="1:9" s="102" customFormat="1" x14ac:dyDescent="0.2">
      <c r="A73" s="116"/>
      <c r="B73" s="117"/>
      <c r="C73" s="117"/>
      <c r="D73" s="117"/>
      <c r="E73" s="117"/>
      <c r="F73" s="117"/>
      <c r="G73" s="117"/>
    </row>
    <row r="76" spans="1:9" ht="22.5" customHeight="1" x14ac:dyDescent="0.2">
      <c r="A76" s="332" t="s">
        <v>218</v>
      </c>
      <c r="B76" s="332"/>
      <c r="C76" s="332"/>
      <c r="D76" s="332"/>
      <c r="E76" s="332"/>
      <c r="F76" s="332"/>
      <c r="G76" s="332"/>
    </row>
    <row r="77" spans="1:9" ht="57.75" customHeight="1" x14ac:dyDescent="0.2">
      <c r="A77" s="47" t="s">
        <v>51</v>
      </c>
      <c r="B77" s="48" t="s">
        <v>37</v>
      </c>
      <c r="C77" s="48" t="s">
        <v>42</v>
      </c>
      <c r="D77" s="48" t="s">
        <v>38</v>
      </c>
      <c r="E77" s="48" t="s">
        <v>39</v>
      </c>
      <c r="F77" s="48" t="s">
        <v>40</v>
      </c>
      <c r="G77" s="48" t="str">
        <f>G2</f>
        <v>Real
Average
Exvessel
Value/Vessel
(2025 dollars)</v>
      </c>
    </row>
    <row r="78" spans="1:9" x14ac:dyDescent="0.2">
      <c r="A78" s="34">
        <v>1960</v>
      </c>
      <c r="B78" s="11">
        <f t="shared" ref="B78:G78" si="5">+B3</f>
        <v>6221</v>
      </c>
      <c r="C78" s="11">
        <f>+C3</f>
        <v>3339</v>
      </c>
      <c r="D78" s="11">
        <f>+D3</f>
        <v>1365</v>
      </c>
      <c r="E78" s="11" t="str">
        <f t="shared" si="5"/>
        <v>-</v>
      </c>
      <c r="F78" s="11">
        <f t="shared" si="5"/>
        <v>2446.1538461538462</v>
      </c>
      <c r="G78" s="11">
        <f t="shared" si="5"/>
        <v>20338.201893029542</v>
      </c>
    </row>
    <row r="79" spans="1:9" x14ac:dyDescent="0.2">
      <c r="A79" s="34" t="s">
        <v>186</v>
      </c>
      <c r="B79" s="11">
        <f>AVERAGE(B4:B8)</f>
        <v>8463</v>
      </c>
      <c r="C79" s="11">
        <f>AVERAGE(C4:C8)</f>
        <v>4536.3999999999996</v>
      </c>
      <c r="D79" s="11">
        <f>AVERAGE(D4:D8)</f>
        <v>1712.8</v>
      </c>
      <c r="E79" s="11" t="str">
        <f>+E4</f>
        <v>-</v>
      </c>
      <c r="F79" s="11">
        <f>AVERAGE(F4:F8)</f>
        <v>2651.8850485485282</v>
      </c>
      <c r="G79" s="11">
        <f>AVERAGE(G4:G8)</f>
        <v>21270.129326842281</v>
      </c>
    </row>
    <row r="80" spans="1:9" x14ac:dyDescent="0.2">
      <c r="A80" s="34" t="s">
        <v>187</v>
      </c>
      <c r="B80" s="11">
        <f>AVERAGE(B9:B13)</f>
        <v>7316.2</v>
      </c>
      <c r="C80" s="11">
        <f>AVERAGE(C9:C13)</f>
        <v>4349.6000000000004</v>
      </c>
      <c r="D80" s="11">
        <f>AVERAGE(D9:D13)</f>
        <v>2101</v>
      </c>
      <c r="E80" s="11" t="str">
        <f>+E5</f>
        <v>-</v>
      </c>
      <c r="F80" s="11">
        <f>AVERAGE(F9:F13)</f>
        <v>2084.2383361363904</v>
      </c>
      <c r="G80" s="11">
        <f>AVERAGE(G9:G13)</f>
        <v>14610.145885656933</v>
      </c>
    </row>
    <row r="81" spans="1:7" x14ac:dyDescent="0.2">
      <c r="A81" s="34" t="s">
        <v>27</v>
      </c>
      <c r="B81" s="11">
        <f>AVERAGE(B14:B18)</f>
        <v>7976.6</v>
      </c>
      <c r="C81" s="11">
        <f>AVERAGE(C14:C18)</f>
        <v>6712.6</v>
      </c>
      <c r="D81" s="11">
        <f>AVERAGE(D14:D18)</f>
        <v>2759.2</v>
      </c>
      <c r="E81" s="11" t="str">
        <f>+E6</f>
        <v>-</v>
      </c>
      <c r="F81" s="11">
        <f>AVERAGE(F14:F18)</f>
        <v>2409.4399856313034</v>
      </c>
      <c r="G81" s="11">
        <f>AVERAGE(G14:G18)</f>
        <v>13037.32012642526</v>
      </c>
    </row>
    <row r="82" spans="1:7" x14ac:dyDescent="0.2">
      <c r="A82" s="34" t="s">
        <v>12</v>
      </c>
      <c r="B82" s="11">
        <f>AVERAGE(B19:B23)</f>
        <v>7051.6118000000006</v>
      </c>
      <c r="C82" s="11">
        <f>AVERAGE(C19:C23)</f>
        <v>13318</v>
      </c>
      <c r="D82" s="11">
        <f>AVERAGE(D19:D23)</f>
        <v>4314.6000000000004</v>
      </c>
      <c r="E82" s="11" t="str">
        <f>+E7</f>
        <v>-</v>
      </c>
      <c r="F82" s="11">
        <f>AVERAGE(F19:F23)</f>
        <v>3101.6650025046874</v>
      </c>
      <c r="G82" s="11">
        <f>AVERAGE(G19:G23)</f>
        <v>11897.064331692352</v>
      </c>
    </row>
    <row r="83" spans="1:7" x14ac:dyDescent="0.2">
      <c r="A83" s="34" t="s">
        <v>14</v>
      </c>
      <c r="B83" s="11">
        <f t="shared" ref="B83:G83" si="6">AVERAGE(B24:B28)</f>
        <v>4798.5096000000003</v>
      </c>
      <c r="C83" s="11">
        <f t="shared" si="6"/>
        <v>11499.2</v>
      </c>
      <c r="D83" s="11">
        <f t="shared" si="6"/>
        <v>3243</v>
      </c>
      <c r="E83" s="11">
        <f t="shared" si="6"/>
        <v>4657.5</v>
      </c>
      <c r="F83" s="11">
        <f t="shared" si="6"/>
        <v>3542.0767671977615</v>
      </c>
      <c r="G83" s="11">
        <f t="shared" si="6"/>
        <v>9665.9606345443699</v>
      </c>
    </row>
    <row r="84" spans="1:7" ht="10.5" customHeight="1" x14ac:dyDescent="0.2">
      <c r="A84" s="34" t="s">
        <v>15</v>
      </c>
      <c r="B84" s="11">
        <f t="shared" ref="B84:G84" si="7">AVERAGE(B29:B33)</f>
        <v>8359.5839999999989</v>
      </c>
      <c r="C84" s="11">
        <f t="shared" si="7"/>
        <v>21640.6</v>
      </c>
      <c r="D84" s="11">
        <f t="shared" si="7"/>
        <v>2448.8000000000002</v>
      </c>
      <c r="E84" s="11">
        <f t="shared" si="7"/>
        <v>3523</v>
      </c>
      <c r="F84" s="11">
        <f t="shared" si="7"/>
        <v>8734.9961882067855</v>
      </c>
      <c r="G84" s="11">
        <f t="shared" si="7"/>
        <v>20511.776614865023</v>
      </c>
    </row>
    <row r="85" spans="1:7" x14ac:dyDescent="0.2">
      <c r="A85" s="34" t="s">
        <v>169</v>
      </c>
      <c r="B85" s="11">
        <f t="shared" ref="B85:G85" si="8">AVERAGE(B34:B38)</f>
        <v>3522.6457999999998</v>
      </c>
      <c r="C85" s="11">
        <f t="shared" si="8"/>
        <v>7477.8</v>
      </c>
      <c r="D85" s="11">
        <f t="shared" si="8"/>
        <v>1244.4000000000001</v>
      </c>
      <c r="E85" s="11">
        <f t="shared" si="8"/>
        <v>2754.2</v>
      </c>
      <c r="F85" s="11">
        <f t="shared" si="8"/>
        <v>6149.2600429079412</v>
      </c>
      <c r="G85" s="11">
        <f t="shared" si="8"/>
        <v>12250.640090624915</v>
      </c>
    </row>
    <row r="86" spans="1:7" x14ac:dyDescent="0.2">
      <c r="A86" s="34" t="s">
        <v>185</v>
      </c>
      <c r="B86" s="11">
        <f t="shared" ref="B86:G86" si="9">AVERAGE(B39:B43)</f>
        <v>4037.05</v>
      </c>
      <c r="C86" s="11">
        <f t="shared" si="9"/>
        <v>6813</v>
      </c>
      <c r="D86" s="11">
        <f t="shared" si="9"/>
        <v>783</v>
      </c>
      <c r="E86" s="11">
        <f t="shared" si="9"/>
        <v>1940</v>
      </c>
      <c r="F86" s="11">
        <f t="shared" si="9"/>
        <v>8820.1694051289705</v>
      </c>
      <c r="G86" s="11">
        <f t="shared" si="9"/>
        <v>16070.532649705821</v>
      </c>
    </row>
    <row r="87" spans="1:7" x14ac:dyDescent="0.2">
      <c r="A87" s="34" t="s">
        <v>209</v>
      </c>
      <c r="B87" s="11">
        <f>AVERAGE(B44:B48)</f>
        <v>4877.1504000000004</v>
      </c>
      <c r="C87" s="11">
        <f t="shared" ref="C87:G87" si="10">AVERAGE(C44:C48)</f>
        <v>11107.501</v>
      </c>
      <c r="D87" s="11">
        <f t="shared" si="10"/>
        <v>680.4</v>
      </c>
      <c r="E87" s="11">
        <f t="shared" si="10"/>
        <v>1549</v>
      </c>
      <c r="F87" s="11">
        <f t="shared" si="10"/>
        <v>16381.43258399074</v>
      </c>
      <c r="G87" s="11">
        <f t="shared" si="10"/>
        <v>26996.426312899239</v>
      </c>
    </row>
    <row r="88" spans="1:7" x14ac:dyDescent="0.2">
      <c r="A88" s="34" t="s">
        <v>243</v>
      </c>
      <c r="B88" s="11">
        <f>AVERAGE(B49:B53)</f>
        <v>932.05933333333326</v>
      </c>
      <c r="C88" s="11">
        <f t="shared" ref="C88:G88" si="11">AVERAGE(C49:C53)</f>
        <v>4832.6793333333335</v>
      </c>
      <c r="D88" s="11">
        <f t="shared" si="11"/>
        <v>431</v>
      </c>
      <c r="E88" s="11">
        <f t="shared" si="11"/>
        <v>1324.8</v>
      </c>
      <c r="F88" s="11">
        <f t="shared" si="11"/>
        <v>10052.781378551173</v>
      </c>
      <c r="G88" s="11">
        <f t="shared" si="11"/>
        <v>15044.883961012341</v>
      </c>
    </row>
    <row r="89" spans="1:7" x14ac:dyDescent="0.2">
      <c r="A89" s="34" t="s">
        <v>279</v>
      </c>
      <c r="B89" s="11">
        <f>AVERAGE(B54:B58)</f>
        <v>2151.3737999999998</v>
      </c>
      <c r="C89" s="11">
        <f t="shared" ref="C89:G89" si="12">AVERAGE(C54:C58)</f>
        <v>12630.861399999998</v>
      </c>
      <c r="D89" s="11">
        <f t="shared" si="12"/>
        <v>598.20000000000005</v>
      </c>
      <c r="E89" s="11">
        <f t="shared" si="12"/>
        <v>1157.8</v>
      </c>
      <c r="F89" s="11">
        <f t="shared" si="12"/>
        <v>20325.175371633832</v>
      </c>
      <c r="G89" s="11">
        <f t="shared" si="12"/>
        <v>27650.862084320404</v>
      </c>
    </row>
    <row r="90" spans="1:7" x14ac:dyDescent="0.2">
      <c r="A90" s="34">
        <v>2016</v>
      </c>
      <c r="B90" s="11">
        <f t="shared" ref="B90:G90" si="13">+B59</f>
        <v>615.32600000000002</v>
      </c>
      <c r="C90" s="11">
        <f t="shared" si="13"/>
        <v>5312.3410000000003</v>
      </c>
      <c r="D90" s="11">
        <f t="shared" si="13"/>
        <v>438</v>
      </c>
      <c r="E90" s="11">
        <f t="shared" si="13"/>
        <v>1105</v>
      </c>
      <c r="F90" s="11">
        <f t="shared" si="13"/>
        <v>12128.632420091324</v>
      </c>
      <c r="G90" s="11">
        <f t="shared" si="13"/>
        <v>15906.129380150718</v>
      </c>
    </row>
    <row r="91" spans="1:7" x14ac:dyDescent="0.2">
      <c r="A91" s="34">
        <v>2017</v>
      </c>
      <c r="B91" s="11">
        <f t="shared" ref="B91:G91" si="14">+B60</f>
        <v>497.37599999999998</v>
      </c>
      <c r="C91" s="11">
        <f t="shared" si="14"/>
        <v>4924.99</v>
      </c>
      <c r="D91" s="11">
        <f t="shared" si="14"/>
        <v>400</v>
      </c>
      <c r="E91" s="11">
        <f t="shared" si="14"/>
        <v>1083</v>
      </c>
      <c r="F91" s="11">
        <f t="shared" si="14"/>
        <v>12312.475</v>
      </c>
      <c r="G91" s="11">
        <f t="shared" si="14"/>
        <v>15863.118227877143</v>
      </c>
    </row>
    <row r="92" spans="1:7" x14ac:dyDescent="0.2">
      <c r="A92" s="34">
        <v>2018</v>
      </c>
      <c r="B92" s="11">
        <f t="shared" ref="B92:G92" si="15">+B61</f>
        <v>930.28599999999983</v>
      </c>
      <c r="C92" s="11">
        <f t="shared" si="15"/>
        <v>7932.35</v>
      </c>
      <c r="D92" s="11">
        <f t="shared" si="15"/>
        <v>456</v>
      </c>
      <c r="E92" s="11">
        <f t="shared" si="15"/>
        <v>1072</v>
      </c>
      <c r="F92" s="11">
        <f t="shared" si="15"/>
        <v>17395.504385964912</v>
      </c>
      <c r="G92" s="11">
        <f t="shared" si="15"/>
        <v>21910.066163406416</v>
      </c>
    </row>
    <row r="93" spans="1:7" x14ac:dyDescent="0.2">
      <c r="A93" s="34">
        <v>2019</v>
      </c>
      <c r="B93" s="11">
        <f t="shared" ref="B93:G93" si="16">+B62</f>
        <v>2604.3180000000002</v>
      </c>
      <c r="C93" s="11">
        <f t="shared" si="16"/>
        <v>17208.868999999999</v>
      </c>
      <c r="D93" s="11">
        <f t="shared" si="16"/>
        <v>571</v>
      </c>
      <c r="E93" s="11">
        <f t="shared" si="16"/>
        <v>1053</v>
      </c>
      <c r="F93" s="11">
        <f t="shared" si="16"/>
        <v>30138.124343257445</v>
      </c>
      <c r="G93" s="11">
        <f t="shared" si="16"/>
        <v>37343.355047304263</v>
      </c>
    </row>
    <row r="94" spans="1:7" x14ac:dyDescent="0.2">
      <c r="A94" s="34">
        <v>2020</v>
      </c>
      <c r="B94" s="11">
        <f t="shared" ref="B94:G94" si="17">+B63</f>
        <v>1927.5219999999999</v>
      </c>
      <c r="C94" s="11">
        <f t="shared" si="17"/>
        <v>14407.96</v>
      </c>
      <c r="D94" s="11">
        <f t="shared" si="17"/>
        <v>473</v>
      </c>
      <c r="E94" s="11">
        <f t="shared" si="17"/>
        <v>1032</v>
      </c>
      <c r="F94" s="11">
        <f t="shared" si="17"/>
        <v>30460.803382663849</v>
      </c>
      <c r="G94" s="11">
        <f t="shared" si="17"/>
        <v>37242.312598397482</v>
      </c>
    </row>
    <row r="95" spans="1:7" x14ac:dyDescent="0.2">
      <c r="A95" s="34">
        <v>2021</v>
      </c>
      <c r="B95" s="11">
        <f t="shared" ref="B95:G95" si="18">+B64</f>
        <v>2294.462</v>
      </c>
      <c r="C95" s="11">
        <f t="shared" si="18"/>
        <v>18486.258000000002</v>
      </c>
      <c r="D95" s="11">
        <f t="shared" si="18"/>
        <v>486</v>
      </c>
      <c r="E95" s="11">
        <f t="shared" si="18"/>
        <v>1026</v>
      </c>
      <c r="F95" s="11">
        <f t="shared" si="18"/>
        <v>38037.567901234564</v>
      </c>
      <c r="G95" s="11">
        <f t="shared" si="18"/>
        <v>44476.558465722439</v>
      </c>
    </row>
    <row r="96" spans="1:7" x14ac:dyDescent="0.2">
      <c r="A96" s="34">
        <v>2022</v>
      </c>
      <c r="B96" s="11">
        <f t="shared" ref="B96:G96" si="19">+B65</f>
        <v>2286.826</v>
      </c>
      <c r="C96" s="11">
        <f t="shared" si="19"/>
        <v>17167.867999999999</v>
      </c>
      <c r="D96" s="11">
        <f t="shared" si="19"/>
        <v>464</v>
      </c>
      <c r="E96" s="11">
        <f t="shared" si="19"/>
        <v>1006</v>
      </c>
      <c r="F96" s="11">
        <f t="shared" si="19"/>
        <v>36999.715517241377</v>
      </c>
      <c r="G96" s="11">
        <f t="shared" si="19"/>
        <v>40390.161737707531</v>
      </c>
    </row>
    <row r="97" spans="1:7" x14ac:dyDescent="0.2">
      <c r="A97" s="34">
        <v>2023</v>
      </c>
      <c r="B97" s="11" t="str">
        <f t="shared" ref="B97:G97" si="20">+B66</f>
        <v>-</v>
      </c>
      <c r="C97" s="11" t="str">
        <f t="shared" si="20"/>
        <v>-</v>
      </c>
      <c r="D97" s="11" t="str">
        <f t="shared" si="20"/>
        <v>-</v>
      </c>
      <c r="E97" s="11">
        <f t="shared" si="20"/>
        <v>973</v>
      </c>
      <c r="F97" s="11" t="str">
        <f t="shared" si="20"/>
        <v>-</v>
      </c>
      <c r="G97" s="11" t="str">
        <f t="shared" si="20"/>
        <v>-</v>
      </c>
    </row>
    <row r="98" spans="1:7" x14ac:dyDescent="0.2">
      <c r="A98" s="34">
        <v>2024</v>
      </c>
      <c r="B98" s="11" t="str">
        <f t="shared" ref="B98:G99" si="21">+B67</f>
        <v>-</v>
      </c>
      <c r="C98" s="11" t="str">
        <f t="shared" si="21"/>
        <v>-</v>
      </c>
      <c r="D98" s="11" t="str">
        <f t="shared" si="21"/>
        <v>-</v>
      </c>
      <c r="E98" s="11">
        <f t="shared" si="21"/>
        <v>920</v>
      </c>
      <c r="F98" s="11" t="str">
        <f t="shared" si="21"/>
        <v>-</v>
      </c>
      <c r="G98" s="11" t="str">
        <f t="shared" si="21"/>
        <v>-</v>
      </c>
    </row>
    <row r="99" spans="1:7" x14ac:dyDescent="0.2">
      <c r="A99" s="34">
        <v>2025</v>
      </c>
      <c r="B99" s="11" t="str">
        <f t="shared" si="21"/>
        <v>-</v>
      </c>
      <c r="C99" s="11" t="str">
        <f t="shared" si="21"/>
        <v>-</v>
      </c>
      <c r="D99" s="11" t="str">
        <f t="shared" si="21"/>
        <v>-</v>
      </c>
      <c r="E99" s="11">
        <f t="shared" si="21"/>
        <v>848</v>
      </c>
      <c r="F99" s="11" t="str">
        <f t="shared" si="21"/>
        <v>-</v>
      </c>
      <c r="G99" s="11" t="str">
        <f t="shared" si="21"/>
        <v>-</v>
      </c>
    </row>
    <row r="100" spans="1:7" x14ac:dyDescent="0.2">
      <c r="A100" s="333" t="str">
        <f>A69</f>
        <v>a/  Derived from vessel permit database and fish landing tickets.</v>
      </c>
      <c r="B100" s="333"/>
      <c r="C100" s="333"/>
      <c r="D100" s="333"/>
      <c r="E100" s="333"/>
      <c r="F100" s="333"/>
      <c r="G100" s="333"/>
    </row>
    <row r="101" spans="1:7" x14ac:dyDescent="0.2">
      <c r="A101" s="331"/>
      <c r="B101" s="331"/>
      <c r="C101" s="331"/>
      <c r="D101" s="331"/>
      <c r="E101" s="331"/>
      <c r="F101" s="331"/>
      <c r="G101" s="331"/>
    </row>
  </sheetData>
  <customSheetViews>
    <customSheetView guid="{73A60780-7FCE-4E68-9B90-6C8938057D19}" showPageBreaks="1" showGridLines="0" printArea="1">
      <pane xSplit="1" ySplit="2" topLeftCell="B45" activePane="bottomRight" state="frozen"/>
      <selection pane="bottomRight" activeCell="G53" sqref="G53"/>
      <pageMargins left="1" right="1" top="1" bottom="1" header="0.5" footer="0.5"/>
      <printOptions horizontalCentered="1"/>
      <pageSetup orientation="portrait" horizontalDpi="1200" verticalDpi="1200" r:id="rId1"/>
      <headerFooter alignWithMargins="0"/>
    </customSheetView>
    <customSheetView guid="{5E2D4B7B-9524-460E-835A-89EFB26E35D2}" showPageBreaks="1" showGridLines="0" printArea="1" showRuler="0">
      <pane xSplit="1" ySplit="2" topLeftCell="B3" activePane="bottomRight" state="frozen"/>
      <selection pane="bottomRight" activeCell="E21" sqref="E21"/>
      <pageMargins left="1" right="1" top="1" bottom="1" header="0.5" footer="0.5"/>
      <printOptions horizontalCentered="1"/>
      <pageSetup orientation="portrait" horizontalDpi="1200" verticalDpi="1200" r:id="rId2"/>
      <headerFooter alignWithMargins="0"/>
    </customSheetView>
    <customSheetView guid="{9D1FFA88-73F7-42F2-A3C5-A9D88FF9DD10}" showGridLines="0" showRuler="0">
      <pane xSplit="1" ySplit="2" topLeftCell="B3" activePane="bottomRight" state="frozen"/>
      <selection pane="bottomRight" activeCell="E21" sqref="E21"/>
      <pageMargins left="1" right="1" top="1" bottom="1" header="0.5" footer="0.5"/>
      <printOptions horizontalCentered="1"/>
      <pageSetup orientation="portrait" horizontalDpi="1200" verticalDpi="1200" r:id="rId3"/>
      <headerFooter alignWithMargins="0"/>
    </customSheetView>
    <customSheetView guid="{F50AFA42-8ACD-49F6-97A0-3A0EB6FE30A6}" showPageBreaks="1" showGridLines="0" printArea="1" showRuler="0">
      <pane xSplit="1" ySplit="2" topLeftCell="B7" activePane="bottomRight" state="frozen"/>
      <selection pane="bottomRight" activeCell="B55" sqref="B55"/>
      <pageMargins left="1" right="1" top="1" bottom="1" header="0.5" footer="0.5"/>
      <printOptions horizontalCentered="1"/>
      <pageSetup orientation="portrait" horizontalDpi="1200" verticalDpi="1200" r:id="rId4"/>
      <headerFooter alignWithMargins="0"/>
    </customSheetView>
    <customSheetView guid="{22ADF58D-C99D-4735-AC3B-798FE2CAC042}" showGridLines="0" showRuler="0">
      <pane xSplit="1" ySplit="2" topLeftCell="B3" activePane="bottomRight" state="frozen"/>
      <selection pane="bottomRight" activeCell="A101" sqref="A1:IV65536"/>
      <pageMargins left="1" right="1" top="1" bottom="1" header="0.5" footer="0.5"/>
      <printOptions horizontalCentered="1"/>
      <pageSetup orientation="portrait" horizontalDpi="1200" verticalDpi="1200" r:id="rId5"/>
      <headerFooter alignWithMargins="0"/>
    </customSheetView>
    <customSheetView guid="{75D8622E-4723-408B-B249-2805B46C2441}" showPageBreaks="1" printArea="1" showRuler="0">
      <pane xSplit="1" ySplit="2" topLeftCell="B3" activePane="bottomRight" state="frozen"/>
      <selection pane="bottomRight" sqref="A1:G1"/>
      <pageMargins left="1" right="1" top="1" bottom="1" header="0.5" footer="0.5"/>
      <printOptions horizontalCentered="1"/>
      <pageSetup orientation="portrait" horizontalDpi="1200" verticalDpi="1200" r:id="rId6"/>
      <headerFooter alignWithMargins="0"/>
    </customSheetView>
    <customSheetView guid="{0C6D0C04-69DE-4E3A-B1D1-0E8E605DB47E}" showPageBreaks="1" showGridLines="0" printArea="1" showRuler="0">
      <pane xSplit="1" ySplit="2" topLeftCell="B3" activePane="bottomRight" state="frozen"/>
      <selection pane="bottomRight" sqref="A1:G1"/>
      <pageMargins left="1" right="1" top="1" bottom="1" header="0.5" footer="0.5"/>
      <printOptions horizontalCentered="1"/>
      <pageSetup orientation="portrait" horizontalDpi="1200" verticalDpi="1200" r:id="rId7"/>
      <headerFooter alignWithMargins="0"/>
    </customSheetView>
    <customSheetView guid="{CF9DD503-15ED-4D19-946E-2BE043323E96}" showPageBreaks="1" showGridLines="0" printArea="1" showRuler="0">
      <pane xSplit="1" ySplit="2" topLeftCell="B24" activePane="bottomRight" state="frozen"/>
      <selection pane="bottomRight" activeCell="E50" sqref="E50"/>
      <pageMargins left="1" right="1" top="1" bottom="1" header="0.5" footer="0.5"/>
      <printOptions horizontalCentered="1"/>
      <pageSetup orientation="portrait" horizontalDpi="1200" verticalDpi="1200" r:id="rId8"/>
      <headerFooter alignWithMargins="0"/>
    </customSheetView>
    <customSheetView guid="{2E1B4E85-9EBA-4DCB-A22C-856EEAA13F50}" showPageBreaks="1" showGridLines="0" printArea="1">
      <pane xSplit="1" ySplit="2" topLeftCell="B31" activePane="bottomRight" state="frozen"/>
      <selection pane="bottomRight" activeCell="E51" sqref="E51:E52"/>
      <pageMargins left="1" right="1" top="1" bottom="1" header="0.5" footer="0.5"/>
      <printOptions horizontalCentered="1"/>
      <pageSetup orientation="portrait" horizontalDpi="1200" verticalDpi="1200" r:id="rId9"/>
      <headerFooter alignWithMargins="0"/>
    </customSheetView>
    <customSheetView guid="{D32493C0-863F-42DB-AB8C-F54D6DB98418}" showGridLines="0">
      <pane xSplit="1" ySplit="2" topLeftCell="B45" activePane="bottomRight" state="frozen"/>
      <selection pane="bottomRight" activeCell="G53" sqref="G53"/>
      <pageMargins left="1" right="1" top="1" bottom="1" header="0.5" footer="0.5"/>
      <printOptions horizontalCentered="1"/>
      <pageSetup orientation="portrait" horizontalDpi="1200" verticalDpi="1200" r:id="rId10"/>
      <headerFooter alignWithMargins="0"/>
    </customSheetView>
    <customSheetView guid="{2AFCF646-680B-40F3-9BDE-1EBC1A80D456}" showGridLines="0">
      <pane xSplit="1" ySplit="2" topLeftCell="B65" activePane="bottomRight" state="frozen"/>
      <selection pane="bottomRight" activeCell="A66" sqref="A66:G91"/>
      <pageMargins left="1" right="1" top="1" bottom="1" header="0.5" footer="0.5"/>
      <printOptions horizontalCentered="1"/>
      <pageSetup orientation="portrait" horizontalDpi="1200" verticalDpi="1200" r:id="rId11"/>
      <headerFooter alignWithMargins="0"/>
    </customSheetView>
  </customSheetViews>
  <mergeCells count="6">
    <mergeCell ref="A101:G101"/>
    <mergeCell ref="A1:G1"/>
    <mergeCell ref="A70:G70"/>
    <mergeCell ref="A69:G69"/>
    <mergeCell ref="A76:G76"/>
    <mergeCell ref="A100:G100"/>
  </mergeCells>
  <phoneticPr fontId="2" type="noConversion"/>
  <printOptions horizontalCentered="1"/>
  <pageMargins left="1" right="1" top="1" bottom="1" header="0.5" footer="0.5"/>
  <pageSetup scale="87" orientation="portrait" horizontalDpi="1200" verticalDpi="1200" r:id="rId1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M107"/>
  <sheetViews>
    <sheetView showGridLines="0" topLeftCell="A68" zoomScale="115" zoomScaleNormal="115" zoomScaleSheetLayoutView="120" workbookViewId="0">
      <selection activeCell="O26" sqref="O26"/>
    </sheetView>
  </sheetViews>
  <sheetFormatPr defaultColWidth="9.28515625" defaultRowHeight="11.25" x14ac:dyDescent="0.2"/>
  <cols>
    <col min="1" max="1" width="10" style="1" customWidth="1"/>
    <col min="2" max="7" width="12.7109375" style="3" customWidth="1"/>
    <col min="8" max="8" width="8.42578125" style="2" customWidth="1"/>
    <col min="9" max="16384" width="9.28515625" style="2"/>
  </cols>
  <sheetData>
    <row r="1" spans="1:13" s="13" customFormat="1" ht="22.5" customHeight="1" x14ac:dyDescent="0.2">
      <c r="A1" s="332" t="s">
        <v>184</v>
      </c>
      <c r="B1" s="332"/>
      <c r="C1" s="332"/>
      <c r="D1" s="332"/>
      <c r="E1" s="332"/>
      <c r="F1" s="332"/>
      <c r="G1" s="332"/>
      <c r="I1" s="392"/>
      <c r="J1" s="392"/>
      <c r="K1" s="393"/>
      <c r="L1" s="393"/>
      <c r="M1" s="393"/>
    </row>
    <row r="2" spans="1:13" ht="45" customHeight="1" x14ac:dyDescent="0.2">
      <c r="A2" s="47" t="s">
        <v>51</v>
      </c>
      <c r="B2" s="48" t="s">
        <v>37</v>
      </c>
      <c r="C2" s="48" t="s">
        <v>42</v>
      </c>
      <c r="D2" s="48" t="s">
        <v>38</v>
      </c>
      <c r="E2" s="48" t="s">
        <v>39</v>
      </c>
      <c r="F2" s="48" t="s">
        <v>40</v>
      </c>
      <c r="G2" s="48" t="s">
        <v>283</v>
      </c>
      <c r="J2" s="391"/>
      <c r="K2" s="391"/>
      <c r="L2" s="391"/>
      <c r="M2" s="391"/>
    </row>
    <row r="3" spans="1:13" ht="12" customHeight="1" x14ac:dyDescent="0.2">
      <c r="A3" s="54">
        <v>1974</v>
      </c>
      <c r="B3" s="11" t="s">
        <v>13</v>
      </c>
      <c r="C3" s="11">
        <v>7937</v>
      </c>
      <c r="D3" s="55">
        <v>2253</v>
      </c>
      <c r="E3" s="55" t="s">
        <v>13</v>
      </c>
      <c r="F3" s="11">
        <f>+(C3*1000)/D3</f>
        <v>3522.8584110075453</v>
      </c>
      <c r="G3" s="11">
        <f>+F3/('D-22'!B18/100)</f>
        <v>17839.618944649555</v>
      </c>
    </row>
    <row r="4" spans="1:13" ht="12" customHeight="1" x14ac:dyDescent="0.2">
      <c r="A4" s="54">
        <v>1975</v>
      </c>
      <c r="B4" s="11" t="s">
        <v>13</v>
      </c>
      <c r="C4" s="11">
        <v>5808</v>
      </c>
      <c r="D4" s="55">
        <v>2304</v>
      </c>
      <c r="E4" s="55" t="s">
        <v>13</v>
      </c>
      <c r="F4" s="11">
        <f t="shared" ref="F4:F33" si="0">+(C4*1000)/D4</f>
        <v>2520.8333333333335</v>
      </c>
      <c r="G4" s="11">
        <f>+F4/('D-22'!B19/100)</f>
        <v>11682.890886143794</v>
      </c>
    </row>
    <row r="5" spans="1:13" ht="12" customHeight="1" x14ac:dyDescent="0.2">
      <c r="A5" s="54">
        <v>1976</v>
      </c>
      <c r="B5" s="11">
        <v>10983.41418</v>
      </c>
      <c r="C5" s="11">
        <v>14680.735808447673</v>
      </c>
      <c r="D5" s="55">
        <v>2770</v>
      </c>
      <c r="E5" s="55" t="s">
        <v>13</v>
      </c>
      <c r="F5" s="11">
        <f t="shared" si="0"/>
        <v>5299.9046239883291</v>
      </c>
      <c r="G5" s="11">
        <f>+F5/('D-22'!B20/100)</f>
        <v>23281.172655110706</v>
      </c>
    </row>
    <row r="6" spans="1:13" ht="12" customHeight="1" x14ac:dyDescent="0.2">
      <c r="A6" s="54">
        <v>1977</v>
      </c>
      <c r="B6" s="11">
        <v>6209.4414299999999</v>
      </c>
      <c r="C6" s="11">
        <v>11201.76</v>
      </c>
      <c r="D6" s="55">
        <v>3108</v>
      </c>
      <c r="E6" s="55" t="s">
        <v>13</v>
      </c>
      <c r="F6" s="11">
        <f t="shared" si="0"/>
        <v>3604.169884169884</v>
      </c>
      <c r="G6" s="11">
        <f>+F6/('D-22'!B21/100)</f>
        <v>14906.233244477777</v>
      </c>
    </row>
    <row r="7" spans="1:13" ht="12" customHeight="1" x14ac:dyDescent="0.2">
      <c r="A7" s="54">
        <v>1978</v>
      </c>
      <c r="B7" s="11">
        <v>4672.585</v>
      </c>
      <c r="C7" s="11">
        <v>7340</v>
      </c>
      <c r="D7" s="55">
        <v>3158</v>
      </c>
      <c r="E7" s="55" t="s">
        <v>13</v>
      </c>
      <c r="F7" s="11">
        <f t="shared" si="0"/>
        <v>2324.2558581380622</v>
      </c>
      <c r="G7" s="11">
        <f>+F7/('D-22'!B22/100)</f>
        <v>8980.8841207595106</v>
      </c>
    </row>
    <row r="8" spans="1:13" ht="12" customHeight="1" x14ac:dyDescent="0.2">
      <c r="A8" s="54">
        <v>1979</v>
      </c>
      <c r="B8" s="11">
        <v>7166.2949999999992</v>
      </c>
      <c r="C8" s="11">
        <v>16989</v>
      </c>
      <c r="D8" s="55">
        <v>3114</v>
      </c>
      <c r="E8" s="55" t="s">
        <v>13</v>
      </c>
      <c r="F8" s="11">
        <f t="shared" si="0"/>
        <v>5455.6840077071292</v>
      </c>
      <c r="G8" s="11">
        <f>+F8/('D-22'!B23/100)</f>
        <v>19465.942313936881</v>
      </c>
    </row>
    <row r="9" spans="1:13" ht="12" customHeight="1" x14ac:dyDescent="0.2">
      <c r="A9" s="54" t="s">
        <v>160</v>
      </c>
      <c r="B9" s="11">
        <v>4361.7120000000004</v>
      </c>
      <c r="C9" s="11">
        <v>8185</v>
      </c>
      <c r="D9" s="55">
        <v>3875</v>
      </c>
      <c r="E9" s="55">
        <v>4314</v>
      </c>
      <c r="F9" s="11">
        <f t="shared" si="0"/>
        <v>2112.2580645161293</v>
      </c>
      <c r="G9" s="11">
        <f>+F9/('D-22'!B24/100)</f>
        <v>6912.0904288096554</v>
      </c>
    </row>
    <row r="10" spans="1:13" ht="12" customHeight="1" x14ac:dyDescent="0.2">
      <c r="A10" s="54">
        <v>1981</v>
      </c>
      <c r="B10" s="11">
        <v>4896.9549999999999</v>
      </c>
      <c r="C10" s="11">
        <v>9573</v>
      </c>
      <c r="D10" s="55">
        <v>3615</v>
      </c>
      <c r="E10" s="55">
        <v>3926</v>
      </c>
      <c r="F10" s="11">
        <f t="shared" si="0"/>
        <v>2648.1327800829877</v>
      </c>
      <c r="G10" s="11">
        <f>+F10/('D-22'!B25/100)</f>
        <v>7916.705376691536</v>
      </c>
    </row>
    <row r="11" spans="1:13" ht="12" customHeight="1" x14ac:dyDescent="0.2">
      <c r="A11" s="54">
        <v>1982</v>
      </c>
      <c r="B11" s="11">
        <v>5059.6899999999996</v>
      </c>
      <c r="C11" s="11">
        <v>9895</v>
      </c>
      <c r="D11" s="55">
        <v>3269</v>
      </c>
      <c r="E11" s="55">
        <v>3646</v>
      </c>
      <c r="F11" s="11">
        <f t="shared" si="0"/>
        <v>3026.9195472621595</v>
      </c>
      <c r="G11" s="11">
        <f>+F11/('D-22'!B26/100)</f>
        <v>8522.3765982207078</v>
      </c>
    </row>
    <row r="12" spans="1:13" ht="12" customHeight="1" x14ac:dyDescent="0.2">
      <c r="A12" s="54">
        <v>1983</v>
      </c>
      <c r="B12" s="11">
        <v>1753.1979999999999</v>
      </c>
      <c r="C12" s="11">
        <v>2296</v>
      </c>
      <c r="D12" s="55">
        <v>2951</v>
      </c>
      <c r="E12" s="55">
        <v>3439</v>
      </c>
      <c r="F12" s="11">
        <f t="shared" si="0"/>
        <v>778.04134191799392</v>
      </c>
      <c r="G12" s="11">
        <f>+F12/('D-22'!B27/100)</f>
        <v>2108.0700231366691</v>
      </c>
    </row>
    <row r="13" spans="1:13" ht="12" customHeight="1" x14ac:dyDescent="0.2">
      <c r="A13" s="54" t="s">
        <v>157</v>
      </c>
      <c r="B13" s="11">
        <v>620.70799999999997</v>
      </c>
      <c r="C13" s="11">
        <v>1611.4677688857619</v>
      </c>
      <c r="D13" s="55">
        <v>771</v>
      </c>
      <c r="E13" s="55">
        <v>3203</v>
      </c>
      <c r="F13" s="11">
        <f t="shared" si="0"/>
        <v>2090.1008675561116</v>
      </c>
      <c r="G13" s="11">
        <f>+F13/('D-22'!B28/100)</f>
        <v>5465.7782646343385</v>
      </c>
    </row>
    <row r="14" spans="1:13" ht="12" customHeight="1" x14ac:dyDescent="0.2">
      <c r="A14" s="54" t="s">
        <v>158</v>
      </c>
      <c r="B14" s="11">
        <v>2514.152</v>
      </c>
      <c r="C14" s="11">
        <v>5774</v>
      </c>
      <c r="D14" s="55">
        <v>2050</v>
      </c>
      <c r="E14" s="55">
        <v>2993</v>
      </c>
      <c r="F14" s="11">
        <f t="shared" si="0"/>
        <v>2816.5853658536585</v>
      </c>
      <c r="G14" s="11">
        <f>+F14/('D-22'!B29/100)</f>
        <v>7139.7293517863782</v>
      </c>
    </row>
    <row r="15" spans="1:13" ht="12" customHeight="1" x14ac:dyDescent="0.2">
      <c r="A15" s="54">
        <v>1986</v>
      </c>
      <c r="B15" s="11">
        <v>5275.1980000000003</v>
      </c>
      <c r="C15" s="11">
        <v>7954</v>
      </c>
      <c r="D15" s="55">
        <v>2288</v>
      </c>
      <c r="E15" s="55">
        <v>2739</v>
      </c>
      <c r="F15" s="11">
        <f t="shared" si="0"/>
        <v>3476.3986013986014</v>
      </c>
      <c r="G15" s="11">
        <f>+F15/('D-22'!B30/100)</f>
        <v>8638.4093912141798</v>
      </c>
    </row>
    <row r="16" spans="1:13" ht="12" customHeight="1" x14ac:dyDescent="0.2">
      <c r="A16" s="54">
        <v>1987</v>
      </c>
      <c r="B16" s="11">
        <v>7098.4339999999993</v>
      </c>
      <c r="C16" s="11">
        <v>16763</v>
      </c>
      <c r="D16" s="55">
        <v>2111</v>
      </c>
      <c r="E16" s="55">
        <v>2626</v>
      </c>
      <c r="F16" s="11">
        <f t="shared" si="0"/>
        <v>7940.7863571766939</v>
      </c>
      <c r="G16" s="11">
        <f>+F16/('D-22'!B31/100)</f>
        <v>19254.687841553019</v>
      </c>
    </row>
    <row r="17" spans="1:9" ht="12" customHeight="1" x14ac:dyDescent="0.2">
      <c r="A17" s="54">
        <v>1988</v>
      </c>
      <c r="B17" s="11">
        <v>7722.87</v>
      </c>
      <c r="C17" s="11">
        <v>21536</v>
      </c>
      <c r="D17" s="55">
        <v>2061</v>
      </c>
      <c r="E17" s="55">
        <v>2597</v>
      </c>
      <c r="F17" s="11">
        <f t="shared" si="0"/>
        <v>10449.296458030083</v>
      </c>
      <c r="G17" s="11">
        <f>+F17/('D-22'!B32/100)</f>
        <v>24474.115877129309</v>
      </c>
    </row>
    <row r="18" spans="1:9" ht="12" customHeight="1" x14ac:dyDescent="0.2">
      <c r="A18" s="54">
        <v>1989</v>
      </c>
      <c r="B18" s="11">
        <v>5527.5290000000005</v>
      </c>
      <c r="C18" s="11">
        <v>10025</v>
      </c>
      <c r="D18" s="55">
        <v>1937</v>
      </c>
      <c r="E18" s="55">
        <v>2569</v>
      </c>
      <c r="F18" s="11">
        <f t="shared" si="0"/>
        <v>5175.5291688177595</v>
      </c>
      <c r="G18" s="11">
        <f>+F18/('D-22'!B33/100)</f>
        <v>11664.572271903609</v>
      </c>
    </row>
    <row r="19" spans="1:9" ht="12" customHeight="1" x14ac:dyDescent="0.2">
      <c r="A19" s="54">
        <v>1990</v>
      </c>
      <c r="B19" s="11">
        <v>2815.0110000000004</v>
      </c>
      <c r="C19" s="11">
        <v>6641</v>
      </c>
      <c r="D19" s="55">
        <v>1557</v>
      </c>
      <c r="E19" s="55">
        <v>2528</v>
      </c>
      <c r="F19" s="11">
        <f t="shared" si="0"/>
        <v>4265.2536929993576</v>
      </c>
      <c r="G19" s="11">
        <f>+F19/('D-22'!B34/100)</f>
        <v>9266.2149136868884</v>
      </c>
    </row>
    <row r="20" spans="1:9" ht="12" customHeight="1" x14ac:dyDescent="0.2">
      <c r="A20" s="54" t="s">
        <v>159</v>
      </c>
      <c r="B20" s="11">
        <v>2105.817</v>
      </c>
      <c r="C20" s="11">
        <v>3120</v>
      </c>
      <c r="D20" s="55">
        <v>1217</v>
      </c>
      <c r="E20" s="55">
        <v>2044</v>
      </c>
      <c r="F20" s="11">
        <f t="shared" si="0"/>
        <v>2563.6811832374692</v>
      </c>
      <c r="G20" s="11">
        <f>+F20/('D-22'!B35/100)</f>
        <v>5387.3579220662568</v>
      </c>
    </row>
    <row r="21" spans="1:9" ht="12" customHeight="1" x14ac:dyDescent="0.2">
      <c r="A21" s="54">
        <v>1992</v>
      </c>
      <c r="B21" s="11">
        <v>1220.4349999999999</v>
      </c>
      <c r="C21" s="11">
        <v>2712</v>
      </c>
      <c r="D21" s="55">
        <v>649</v>
      </c>
      <c r="E21" s="55">
        <v>2111</v>
      </c>
      <c r="F21" s="11">
        <f t="shared" si="0"/>
        <v>4178.7365177195688</v>
      </c>
      <c r="G21" s="11">
        <f>+F21/('D-22'!B36/100)</f>
        <v>8585.595486868724</v>
      </c>
      <c r="I21" s="97"/>
    </row>
    <row r="22" spans="1:9" ht="12" customHeight="1" x14ac:dyDescent="0.2">
      <c r="A22" s="54">
        <v>1993</v>
      </c>
      <c r="B22" s="11">
        <v>769.49300000000005</v>
      </c>
      <c r="C22" s="11">
        <v>1671</v>
      </c>
      <c r="D22" s="55">
        <v>612</v>
      </c>
      <c r="E22" s="55">
        <v>1814</v>
      </c>
      <c r="F22" s="11">
        <f t="shared" si="0"/>
        <v>2730.3921568627452</v>
      </c>
      <c r="G22" s="11">
        <f>+F22/('D-22'!B37/100)</f>
        <v>5479.9268475138106</v>
      </c>
      <c r="I22" s="97"/>
    </row>
    <row r="23" spans="1:9" ht="12" customHeight="1" x14ac:dyDescent="0.2">
      <c r="A23" s="54">
        <v>1994</v>
      </c>
      <c r="B23" s="11">
        <v>286.94099999999997</v>
      </c>
      <c r="C23" s="11">
        <v>690</v>
      </c>
      <c r="D23" s="55">
        <v>371</v>
      </c>
      <c r="E23" s="55">
        <v>1569</v>
      </c>
      <c r="F23" s="11">
        <f t="shared" si="0"/>
        <v>1859.8382749326145</v>
      </c>
      <c r="G23" s="11">
        <f>+F23/('D-22'!B38/100)</f>
        <v>3654.6982816639093</v>
      </c>
      <c r="I23" s="97"/>
    </row>
    <row r="24" spans="1:9" ht="12" customHeight="1" x14ac:dyDescent="0.2">
      <c r="A24" s="54">
        <v>1995</v>
      </c>
      <c r="B24" s="11">
        <v>1941</v>
      </c>
      <c r="C24" s="11">
        <v>3294</v>
      </c>
      <c r="D24" s="55">
        <v>476</v>
      </c>
      <c r="E24" s="55">
        <v>1465</v>
      </c>
      <c r="F24" s="11">
        <f t="shared" si="0"/>
        <v>6920.1680672268903</v>
      </c>
      <c r="G24" s="11">
        <f>+F24/('D-22'!B39/100)</f>
        <v>13319.359896034626</v>
      </c>
      <c r="I24" s="97"/>
    </row>
    <row r="25" spans="1:9" ht="12" customHeight="1" x14ac:dyDescent="0.2">
      <c r="A25" s="54">
        <v>1996</v>
      </c>
      <c r="B25" s="11">
        <v>1926</v>
      </c>
      <c r="C25" s="11">
        <v>3007</v>
      </c>
      <c r="D25" s="55">
        <v>455</v>
      </c>
      <c r="E25" s="55">
        <v>1377</v>
      </c>
      <c r="F25" s="11">
        <f t="shared" si="0"/>
        <v>6608.7912087912091</v>
      </c>
      <c r="G25" s="11">
        <f>+F25/('D-22'!B40/100)</f>
        <v>12491.328510899357</v>
      </c>
      <c r="I25" s="97"/>
    </row>
    <row r="26" spans="1:9" ht="12" customHeight="1" x14ac:dyDescent="0.2">
      <c r="A26" s="54">
        <v>1997</v>
      </c>
      <c r="B26" s="11">
        <v>1542.1129999999998</v>
      </c>
      <c r="C26" s="11">
        <v>2469</v>
      </c>
      <c r="D26" s="55">
        <v>433</v>
      </c>
      <c r="E26" s="55">
        <v>1295</v>
      </c>
      <c r="F26" s="11">
        <f t="shared" si="0"/>
        <v>5702.078521939954</v>
      </c>
      <c r="G26" s="11">
        <f>+F26/('D-22'!B41/100)</f>
        <v>10594.752972859465</v>
      </c>
      <c r="I26" s="97"/>
    </row>
    <row r="27" spans="1:9" ht="12" customHeight="1" x14ac:dyDescent="0.2">
      <c r="A27" s="54">
        <v>1998</v>
      </c>
      <c r="B27" s="11">
        <v>1398.0250000000001</v>
      </c>
      <c r="C27" s="11">
        <v>2297.2449999999999</v>
      </c>
      <c r="D27" s="55">
        <v>373</v>
      </c>
      <c r="E27" s="55">
        <v>1201</v>
      </c>
      <c r="F27" s="11">
        <f t="shared" si="0"/>
        <v>6158.8337801608577</v>
      </c>
      <c r="G27" s="11">
        <f>+F27/('D-22'!B42/100)</f>
        <v>11316.352787886881</v>
      </c>
      <c r="I27" s="97"/>
    </row>
    <row r="28" spans="1:9" ht="12" customHeight="1" x14ac:dyDescent="0.2">
      <c r="A28" s="54">
        <v>1999</v>
      </c>
      <c r="B28" s="11">
        <v>722</v>
      </c>
      <c r="C28" s="11">
        <v>1401</v>
      </c>
      <c r="D28" s="55">
        <v>328</v>
      </c>
      <c r="E28" s="55">
        <v>1111</v>
      </c>
      <c r="F28" s="11">
        <f t="shared" si="0"/>
        <v>4271.3414634146338</v>
      </c>
      <c r="G28" s="11">
        <f>+F28/('D-22'!B43/100)</f>
        <v>7738.6930578425117</v>
      </c>
      <c r="I28" s="97"/>
    </row>
    <row r="29" spans="1:9" ht="12" customHeight="1" x14ac:dyDescent="0.2">
      <c r="A29" s="54">
        <v>2000</v>
      </c>
      <c r="B29" s="11">
        <v>1552</v>
      </c>
      <c r="C29" s="11">
        <v>3063</v>
      </c>
      <c r="D29" s="55">
        <v>399</v>
      </c>
      <c r="E29" s="55">
        <v>1062</v>
      </c>
      <c r="F29" s="11">
        <f t="shared" si="0"/>
        <v>7676.6917293233082</v>
      </c>
      <c r="G29" s="11">
        <f>+F29/('D-22'!B44/100)</f>
        <v>13600.252078497373</v>
      </c>
      <c r="I29" s="97"/>
    </row>
    <row r="30" spans="1:9" ht="12" customHeight="1" x14ac:dyDescent="0.2">
      <c r="A30" s="54" t="s">
        <v>43</v>
      </c>
      <c r="B30" s="11">
        <v>2949.3150000000001</v>
      </c>
      <c r="C30" s="11">
        <v>4721.2030000000004</v>
      </c>
      <c r="D30" s="55">
        <v>449</v>
      </c>
      <c r="E30" s="55">
        <v>1175</v>
      </c>
      <c r="F30" s="11">
        <f t="shared" si="0"/>
        <v>10514.928730512249</v>
      </c>
      <c r="G30" s="11">
        <f>+F30/('D-22'!B45/100)</f>
        <v>18218.480117161303</v>
      </c>
      <c r="I30" s="97"/>
    </row>
    <row r="31" spans="1:9" ht="12" customHeight="1" x14ac:dyDescent="0.2">
      <c r="A31" s="54" t="s">
        <v>44</v>
      </c>
      <c r="B31" s="11">
        <v>3498.4189999999999</v>
      </c>
      <c r="C31" s="11">
        <v>5391.0389999999998</v>
      </c>
      <c r="D31" s="55">
        <v>468</v>
      </c>
      <c r="E31" s="55">
        <v>1175</v>
      </c>
      <c r="F31" s="11">
        <f t="shared" si="0"/>
        <v>11519.314102564103</v>
      </c>
      <c r="G31" s="11">
        <f>+F31/('D-22'!B46/100)</f>
        <v>19653.277214499409</v>
      </c>
      <c r="I31" s="97"/>
    </row>
    <row r="32" spans="1:9" ht="12" customHeight="1" x14ac:dyDescent="0.2">
      <c r="A32" s="54" t="s">
        <v>45</v>
      </c>
      <c r="B32" s="11">
        <v>3681.413</v>
      </c>
      <c r="C32" s="11">
        <v>7222.2619999999997</v>
      </c>
      <c r="D32" s="55">
        <v>494</v>
      </c>
      <c r="E32" s="55">
        <v>1178</v>
      </c>
      <c r="F32" s="11">
        <f t="shared" si="0"/>
        <v>14619.963562753037</v>
      </c>
      <c r="G32" s="11">
        <f>+F32/('D-22'!B47/100)</f>
        <v>24460.292763506342</v>
      </c>
      <c r="I32" s="97"/>
    </row>
    <row r="33" spans="1:9" ht="12" customHeight="1" x14ac:dyDescent="0.2">
      <c r="A33" s="54" t="s">
        <v>46</v>
      </c>
      <c r="B33" s="11">
        <v>2920</v>
      </c>
      <c r="C33" s="11">
        <v>9918.8549999999996</v>
      </c>
      <c r="D33" s="55">
        <v>595</v>
      </c>
      <c r="E33" s="55">
        <v>1181</v>
      </c>
      <c r="F33" s="11">
        <f t="shared" si="0"/>
        <v>16670.344537815126</v>
      </c>
      <c r="G33" s="11">
        <f>+F33/('D-22'!B48/100)</f>
        <v>27160.574596775761</v>
      </c>
      <c r="I33" s="97"/>
    </row>
    <row r="34" spans="1:9" ht="12" customHeight="1" x14ac:dyDescent="0.2">
      <c r="A34" s="54" t="s">
        <v>47</v>
      </c>
      <c r="B34" s="11">
        <v>2691</v>
      </c>
      <c r="C34" s="11">
        <v>8503</v>
      </c>
      <c r="D34" s="55">
        <v>565</v>
      </c>
      <c r="E34" s="55">
        <v>1168</v>
      </c>
      <c r="F34" s="11">
        <f>+(C34*1000)/D34</f>
        <v>15049.557522123894</v>
      </c>
      <c r="G34" s="11">
        <f>+F34/('D-22'!B49/100)</f>
        <v>23774.430551635411</v>
      </c>
      <c r="I34" s="97"/>
    </row>
    <row r="35" spans="1:9" ht="12" customHeight="1" x14ac:dyDescent="0.2">
      <c r="A35" s="54" t="s">
        <v>166</v>
      </c>
      <c r="B35" s="11">
        <v>498.93299999999999</v>
      </c>
      <c r="C35" s="11">
        <v>2700.6750000000002</v>
      </c>
      <c r="D35" s="55">
        <v>357</v>
      </c>
      <c r="E35" s="55">
        <v>1127</v>
      </c>
      <c r="F35" s="11">
        <f>+(C35*1000)/D35</f>
        <v>7564.9159663865548</v>
      </c>
      <c r="G35" s="11">
        <f>+F35/('D-22'!B50/100)</f>
        <v>11593.032538227775</v>
      </c>
      <c r="I35" s="97"/>
    </row>
    <row r="36" spans="1:9" ht="12" customHeight="1" x14ac:dyDescent="0.2">
      <c r="A36" s="54">
        <v>2007</v>
      </c>
      <c r="B36" s="11">
        <v>565.43499999999995</v>
      </c>
      <c r="C36" s="11">
        <v>2822.183</v>
      </c>
      <c r="D36" s="55">
        <v>436</v>
      </c>
      <c r="E36" s="55">
        <v>1009</v>
      </c>
      <c r="F36" s="11">
        <f>+(C36*1000)/D36</f>
        <v>6472.8967889908254</v>
      </c>
      <c r="G36" s="11">
        <f>+F36/('D-22'!B51/100)</f>
        <v>9657.9179674018415</v>
      </c>
      <c r="I36" s="97"/>
    </row>
    <row r="37" spans="1:9" ht="12" customHeight="1" x14ac:dyDescent="0.2">
      <c r="A37" s="54">
        <v>2008</v>
      </c>
      <c r="B37" s="11">
        <v>69.829000000000008</v>
      </c>
      <c r="C37" s="11">
        <v>493.87</v>
      </c>
      <c r="D37" s="55">
        <v>138</v>
      </c>
      <c r="E37" s="55">
        <v>1092</v>
      </c>
      <c r="F37" s="11">
        <f t="shared" ref="F37:F43" si="1">+(C37*1000)/D37</f>
        <v>3578.768115942029</v>
      </c>
      <c r="G37" s="11">
        <f>+F37/('D-22'!B52/100)</f>
        <v>5238.7778325194076</v>
      </c>
      <c r="I37" s="97"/>
    </row>
    <row r="38" spans="1:9" ht="12" customHeight="1" x14ac:dyDescent="0.2">
      <c r="A38" s="54">
        <v>2009</v>
      </c>
      <c r="B38" s="11">
        <v>146.11000000000001</v>
      </c>
      <c r="C38" s="11">
        <v>344.536</v>
      </c>
      <c r="D38" s="78">
        <v>225</v>
      </c>
      <c r="E38" s="78">
        <v>1062</v>
      </c>
      <c r="F38" s="11">
        <f t="shared" si="1"/>
        <v>1531.2711111111112</v>
      </c>
      <c r="G38" s="11">
        <f>+F38/('D-22'!B53/100)</f>
        <v>2227.8070134184914</v>
      </c>
      <c r="I38" s="97"/>
    </row>
    <row r="39" spans="1:9" ht="12" customHeight="1" x14ac:dyDescent="0.2">
      <c r="A39" s="54">
        <v>2010</v>
      </c>
      <c r="B39" s="11">
        <v>512.66</v>
      </c>
      <c r="C39" s="11">
        <v>2790.8359999999998</v>
      </c>
      <c r="D39" s="78">
        <v>370</v>
      </c>
      <c r="E39" s="78">
        <v>1021</v>
      </c>
      <c r="F39" s="11">
        <f t="shared" si="1"/>
        <v>7542.8</v>
      </c>
      <c r="G39" s="11">
        <f>+F39/('D-22'!B54/100)</f>
        <v>10842.10658619308</v>
      </c>
      <c r="I39" s="97"/>
    </row>
    <row r="40" spans="1:9" ht="12" customHeight="1" x14ac:dyDescent="0.2">
      <c r="A40" s="54">
        <v>2011</v>
      </c>
      <c r="B40" s="11">
        <v>404.48700000000002</v>
      </c>
      <c r="C40" s="11">
        <v>2401.3879999999999</v>
      </c>
      <c r="D40" s="78">
        <v>304</v>
      </c>
      <c r="E40" s="78">
        <v>1003</v>
      </c>
      <c r="F40" s="11">
        <f t="shared" si="1"/>
        <v>7899.3026315789475</v>
      </c>
      <c r="G40" s="11">
        <f>+F40/('D-22'!B55/100)</f>
        <v>11125.030665485996</v>
      </c>
      <c r="I40" s="97"/>
    </row>
    <row r="41" spans="1:9" ht="12" customHeight="1" x14ac:dyDescent="0.2">
      <c r="A41" s="54">
        <v>2012</v>
      </c>
      <c r="B41" s="11">
        <v>745.27599999999995</v>
      </c>
      <c r="C41" s="11">
        <v>4271.4989999999998</v>
      </c>
      <c r="D41" s="78">
        <v>369</v>
      </c>
      <c r="E41" s="78">
        <v>990</v>
      </c>
      <c r="F41" s="11">
        <f t="shared" si="1"/>
        <v>11575.878048780487</v>
      </c>
      <c r="G41" s="11">
        <f>+F41/('D-22'!B56/100)</f>
        <v>16004.904533013751</v>
      </c>
      <c r="I41" s="97"/>
    </row>
    <row r="42" spans="1:9" ht="12" customHeight="1" x14ac:dyDescent="0.2">
      <c r="A42" s="54">
        <v>2013</v>
      </c>
      <c r="B42" s="11">
        <v>1293</v>
      </c>
      <c r="C42" s="11">
        <v>7610.9439999999995</v>
      </c>
      <c r="D42" s="78">
        <v>399</v>
      </c>
      <c r="E42" s="78">
        <v>977</v>
      </c>
      <c r="F42" s="11">
        <f>+(C42*1000)/D42</f>
        <v>19075.047619047618</v>
      </c>
      <c r="G42" s="11">
        <f>+F42/('D-22'!B57/100)</f>
        <v>25931.995720285016</v>
      </c>
      <c r="I42" s="97"/>
    </row>
    <row r="43" spans="1:9" ht="12" customHeight="1" x14ac:dyDescent="0.2">
      <c r="A43" s="54">
        <v>2014</v>
      </c>
      <c r="B43" s="11">
        <v>2638.6170000000002</v>
      </c>
      <c r="C43" s="11">
        <v>14759.591</v>
      </c>
      <c r="D43" s="78">
        <v>493</v>
      </c>
      <c r="E43" s="78">
        <v>977</v>
      </c>
      <c r="F43" s="11">
        <f t="shared" si="1"/>
        <v>29938.318458417849</v>
      </c>
      <c r="G43" s="11">
        <f>+F43/('D-22'!B58/100)</f>
        <v>40003.621646551517</v>
      </c>
      <c r="I43" s="97"/>
    </row>
    <row r="44" spans="1:9" ht="12" customHeight="1" x14ac:dyDescent="0.2">
      <c r="A44" s="54">
        <v>2015</v>
      </c>
      <c r="B44" s="11">
        <v>1200</v>
      </c>
      <c r="C44" s="11">
        <v>7333.8270000000002</v>
      </c>
      <c r="D44" s="78">
        <v>488</v>
      </c>
      <c r="E44" s="78">
        <v>980</v>
      </c>
      <c r="F44" s="11">
        <f t="shared" ref="F44:F48" si="2">+(C44*1000)/D44</f>
        <v>15028.334016393443</v>
      </c>
      <c r="G44" s="11">
        <f>+F44/('D-22'!B59/100)</f>
        <v>19896.20437664487</v>
      </c>
      <c r="I44" s="97"/>
    </row>
    <row r="45" spans="1:9" ht="12" customHeight="1" x14ac:dyDescent="0.2">
      <c r="A45" s="54">
        <v>2016</v>
      </c>
      <c r="B45" s="11">
        <v>518</v>
      </c>
      <c r="C45" s="11">
        <v>4261</v>
      </c>
      <c r="D45" s="78">
        <v>313</v>
      </c>
      <c r="E45" s="78">
        <v>972</v>
      </c>
      <c r="F45" s="11">
        <f t="shared" si="2"/>
        <v>13613.418530351437</v>
      </c>
      <c r="G45" s="11">
        <f>+F45/('D-22'!B60/100)</f>
        <v>17853.35633481757</v>
      </c>
      <c r="I45" s="97"/>
    </row>
    <row r="46" spans="1:9" ht="12" customHeight="1" x14ac:dyDescent="0.2">
      <c r="A46" s="54">
        <v>2017</v>
      </c>
      <c r="B46" s="11">
        <v>267</v>
      </c>
      <c r="C46" s="11">
        <v>2129.4830000000002</v>
      </c>
      <c r="D46" s="78">
        <v>176</v>
      </c>
      <c r="E46" s="78">
        <v>956</v>
      </c>
      <c r="F46" s="11">
        <f t="shared" si="2"/>
        <v>12099.335227272728</v>
      </c>
      <c r="G46" s="11">
        <f>+F46/('D-22'!B61/100)</f>
        <v>15588.513697607186</v>
      </c>
      <c r="I46" s="97"/>
    </row>
    <row r="47" spans="1:9" ht="12" customHeight="1" x14ac:dyDescent="0.2">
      <c r="A47" s="54">
        <v>2018</v>
      </c>
      <c r="B47" s="11">
        <v>288.60500000000002</v>
      </c>
      <c r="C47" s="11">
        <v>2442.21</v>
      </c>
      <c r="D47" s="78">
        <v>230</v>
      </c>
      <c r="E47" s="78">
        <v>945</v>
      </c>
      <c r="F47" s="11">
        <f t="shared" si="2"/>
        <v>10618.304347826086</v>
      </c>
      <c r="G47" s="11">
        <f>+F47/('D-22'!B62/100)</f>
        <v>13374.015817084386</v>
      </c>
      <c r="I47" s="97"/>
    </row>
    <row r="48" spans="1:9" ht="12" customHeight="1" x14ac:dyDescent="0.2">
      <c r="A48" s="54">
        <v>2019</v>
      </c>
      <c r="B48" s="11">
        <v>320</v>
      </c>
      <c r="C48" s="11">
        <v>2102.6999999999998</v>
      </c>
      <c r="D48" s="78">
        <v>218</v>
      </c>
      <c r="E48" s="78">
        <v>925</v>
      </c>
      <c r="F48" s="11">
        <f t="shared" si="2"/>
        <v>9645.4128440366967</v>
      </c>
      <c r="G48" s="11">
        <f>+F48/('D-22'!B63/100)</f>
        <v>11951.376678597915</v>
      </c>
      <c r="I48" s="97"/>
    </row>
    <row r="49" spans="1:9" ht="12" customHeight="1" x14ac:dyDescent="0.2">
      <c r="A49" s="54">
        <v>2020</v>
      </c>
      <c r="B49" s="11">
        <v>182.751</v>
      </c>
      <c r="C49" s="11">
        <v>1523.5</v>
      </c>
      <c r="D49" s="78">
        <v>174</v>
      </c>
      <c r="E49" s="78">
        <v>907</v>
      </c>
      <c r="F49" s="11">
        <f t="shared" ref="F49:F54" si="3">+(C49*1000)/D49</f>
        <v>8755.7471264367814</v>
      </c>
      <c r="G49" s="11">
        <f>+F49/('D-22'!B64/100)</f>
        <v>10705.045018637406</v>
      </c>
      <c r="I49" s="97"/>
    </row>
    <row r="50" spans="1:9" ht="12" customHeight="1" x14ac:dyDescent="0.2">
      <c r="A50" s="54">
        <v>2021</v>
      </c>
      <c r="B50" s="11">
        <v>232.01300000000001</v>
      </c>
      <c r="C50" s="11">
        <v>2248.9</v>
      </c>
      <c r="D50" s="78">
        <v>187</v>
      </c>
      <c r="E50" s="78">
        <v>883</v>
      </c>
      <c r="F50" s="11">
        <f t="shared" si="3"/>
        <v>12026.20320855615</v>
      </c>
      <c r="G50" s="11">
        <f>+F50/('D-22'!B65/100)</f>
        <v>14061.996064386805</v>
      </c>
      <c r="I50" s="97"/>
    </row>
    <row r="51" spans="1:9" ht="12" customHeight="1" x14ac:dyDescent="0.2">
      <c r="A51" s="54">
        <v>2022</v>
      </c>
      <c r="B51" s="11">
        <v>375</v>
      </c>
      <c r="C51" s="11">
        <v>3205.83</v>
      </c>
      <c r="D51" s="78">
        <v>180</v>
      </c>
      <c r="E51" s="78">
        <v>853</v>
      </c>
      <c r="F51" s="11">
        <f t="shared" ref="F51:F53" si="4">+(C51*1000)/D51</f>
        <v>17810.166666666668</v>
      </c>
      <c r="G51" s="11">
        <f>+F51/('D-22'!B66/100)</f>
        <v>19442.190357030828</v>
      </c>
      <c r="I51" s="97"/>
    </row>
    <row r="52" spans="1:9" ht="12" customHeight="1" x14ac:dyDescent="0.2">
      <c r="A52" s="54">
        <v>2023</v>
      </c>
      <c r="B52" s="11">
        <v>63</v>
      </c>
      <c r="C52" s="11">
        <v>414.40999999999997</v>
      </c>
      <c r="D52" s="78">
        <v>91</v>
      </c>
      <c r="E52" s="78">
        <v>870</v>
      </c>
      <c r="F52" s="11">
        <f t="shared" si="4"/>
        <v>4553.9560439560437</v>
      </c>
      <c r="G52" s="11">
        <f>+F52/('D-22'!B67/100)</f>
        <v>4793.8745824525931</v>
      </c>
      <c r="I52" s="97"/>
    </row>
    <row r="53" spans="1:9" ht="12" customHeight="1" x14ac:dyDescent="0.2">
      <c r="A53" s="54">
        <v>2024</v>
      </c>
      <c r="B53" s="11">
        <v>63</v>
      </c>
      <c r="C53" s="11">
        <v>414.40999999999997</v>
      </c>
      <c r="D53" s="78">
        <v>162</v>
      </c>
      <c r="E53" s="78">
        <v>831</v>
      </c>
      <c r="F53" s="11">
        <f t="shared" si="4"/>
        <v>2558.0864197530859</v>
      </c>
      <c r="G53" s="11">
        <f>+F53/('D-22'!B67/100)</f>
        <v>2692.8554753283079</v>
      </c>
      <c r="I53" s="97"/>
    </row>
    <row r="54" spans="1:9" ht="12" customHeight="1" x14ac:dyDescent="0.2">
      <c r="A54" s="54" t="s">
        <v>268</v>
      </c>
      <c r="B54" s="11">
        <v>400</v>
      </c>
      <c r="C54" s="11">
        <v>3529.56</v>
      </c>
      <c r="D54" s="78">
        <v>167</v>
      </c>
      <c r="E54" s="78">
        <v>794</v>
      </c>
      <c r="F54" s="11">
        <f t="shared" si="3"/>
        <v>21135.089820359281</v>
      </c>
      <c r="G54" s="11">
        <f>+F54/('D-22'!B69/100)</f>
        <v>21135.089820359281</v>
      </c>
      <c r="I54" s="97"/>
    </row>
    <row r="55" spans="1:9" s="39" customFormat="1" ht="11.25" customHeight="1" x14ac:dyDescent="0.2">
      <c r="A55" s="335" t="s">
        <v>41</v>
      </c>
      <c r="B55" s="335"/>
      <c r="C55" s="335"/>
      <c r="D55" s="335"/>
      <c r="E55" s="335"/>
      <c r="F55" s="335"/>
      <c r="G55" s="335"/>
    </row>
    <row r="56" spans="1:9" s="39" customFormat="1" ht="11.25" customHeight="1" x14ac:dyDescent="0.2">
      <c r="A56" s="334" t="s">
        <v>147</v>
      </c>
      <c r="B56" s="334"/>
      <c r="C56" s="334"/>
      <c r="D56" s="334"/>
      <c r="E56" s="334"/>
      <c r="F56" s="334"/>
      <c r="G56" s="334"/>
    </row>
    <row r="57" spans="1:9" s="39" customFormat="1" ht="11.25" customHeight="1" x14ac:dyDescent="0.2">
      <c r="A57" s="334"/>
      <c r="B57" s="334"/>
      <c r="C57" s="334"/>
      <c r="D57" s="334"/>
      <c r="E57" s="334"/>
      <c r="F57" s="334"/>
      <c r="G57" s="334"/>
    </row>
    <row r="58" spans="1:9" s="39" customFormat="1" ht="11.25" customHeight="1" x14ac:dyDescent="0.2">
      <c r="A58" s="334" t="s">
        <v>161</v>
      </c>
      <c r="B58" s="334"/>
      <c r="C58" s="334"/>
      <c r="D58" s="334"/>
      <c r="E58" s="334"/>
      <c r="F58" s="334"/>
      <c r="G58" s="334"/>
    </row>
    <row r="59" spans="1:9" s="39" customFormat="1" ht="11.25" customHeight="1" x14ac:dyDescent="0.2">
      <c r="A59" s="334"/>
      <c r="B59" s="334"/>
      <c r="C59" s="334"/>
      <c r="D59" s="334"/>
      <c r="E59" s="334"/>
      <c r="F59" s="334"/>
      <c r="G59" s="334"/>
    </row>
    <row r="60" spans="1:9" s="39" customFormat="1" ht="11.25" customHeight="1" x14ac:dyDescent="0.2">
      <c r="A60" s="334" t="s">
        <v>202</v>
      </c>
      <c r="B60" s="334"/>
      <c r="C60" s="334"/>
      <c r="D60" s="334"/>
      <c r="E60" s="334"/>
      <c r="F60" s="334"/>
      <c r="G60" s="334"/>
    </row>
    <row r="61" spans="1:9" s="39" customFormat="1" ht="11.25" customHeight="1" x14ac:dyDescent="0.2">
      <c r="A61" s="334"/>
      <c r="B61" s="334"/>
      <c r="C61" s="334"/>
      <c r="D61" s="334"/>
      <c r="E61" s="334"/>
      <c r="F61" s="334"/>
      <c r="G61" s="334"/>
    </row>
    <row r="62" spans="1:9" s="39" customFormat="1" ht="11.25" customHeight="1" x14ac:dyDescent="0.2">
      <c r="A62" s="334"/>
      <c r="B62" s="334"/>
      <c r="C62" s="334"/>
      <c r="D62" s="334"/>
      <c r="E62" s="334"/>
      <c r="F62" s="334"/>
      <c r="G62" s="334"/>
    </row>
    <row r="63" spans="1:9" s="39" customFormat="1" ht="10.5" customHeight="1" x14ac:dyDescent="0.2">
      <c r="A63" s="334"/>
      <c r="B63" s="334"/>
      <c r="C63" s="334"/>
      <c r="D63" s="334"/>
      <c r="E63" s="334"/>
      <c r="F63" s="334"/>
      <c r="G63" s="334"/>
    </row>
    <row r="64" spans="1:9" s="39" customFormat="1" ht="11.25" customHeight="1" x14ac:dyDescent="0.2">
      <c r="A64" s="334" t="s">
        <v>197</v>
      </c>
      <c r="B64" s="334"/>
      <c r="C64" s="334"/>
      <c r="D64" s="334"/>
      <c r="E64" s="334"/>
      <c r="F64" s="334"/>
      <c r="G64" s="334"/>
    </row>
    <row r="65" spans="1:7" s="39" customFormat="1" ht="11.25" customHeight="1" x14ac:dyDescent="0.2">
      <c r="A65" s="334"/>
      <c r="B65" s="334"/>
      <c r="C65" s="334"/>
      <c r="D65" s="334"/>
      <c r="E65" s="334"/>
      <c r="F65" s="334"/>
      <c r="G65" s="334"/>
    </row>
    <row r="66" spans="1:7" s="39" customFormat="1" ht="11.25" customHeight="1" x14ac:dyDescent="0.2">
      <c r="A66" s="334" t="s">
        <v>280</v>
      </c>
      <c r="B66" s="334"/>
      <c r="C66" s="334"/>
      <c r="D66" s="334"/>
      <c r="E66" s="334"/>
      <c r="F66" s="334"/>
      <c r="G66" s="334"/>
    </row>
    <row r="67" spans="1:7" x14ac:dyDescent="0.2">
      <c r="A67" s="34" t="s">
        <v>201</v>
      </c>
      <c r="B67" s="35"/>
      <c r="C67" s="35"/>
      <c r="D67" s="35"/>
      <c r="E67" s="35"/>
      <c r="F67" s="35"/>
      <c r="G67" s="35"/>
    </row>
    <row r="68" spans="1:7" x14ac:dyDescent="0.2">
      <c r="A68" s="34"/>
      <c r="B68" s="35"/>
      <c r="C68" s="35"/>
      <c r="D68" s="35"/>
      <c r="E68" s="35"/>
      <c r="F68" s="35"/>
      <c r="G68" s="35"/>
    </row>
    <row r="69" spans="1:7" x14ac:dyDescent="0.2">
      <c r="A69" s="34"/>
      <c r="B69" s="35"/>
      <c r="C69" s="35"/>
      <c r="D69" s="35"/>
      <c r="E69" s="35"/>
      <c r="F69" s="35"/>
      <c r="G69" s="35"/>
    </row>
    <row r="70" spans="1:7" x14ac:dyDescent="0.2">
      <c r="A70" s="34"/>
      <c r="B70" s="35"/>
      <c r="C70" s="35"/>
      <c r="D70" s="35"/>
      <c r="E70" s="35"/>
      <c r="F70" s="35"/>
      <c r="G70" s="35"/>
    </row>
    <row r="71" spans="1:7" s="102" customFormat="1" x14ac:dyDescent="0.2">
      <c r="A71" s="118"/>
      <c r="B71" s="119"/>
      <c r="C71" s="119"/>
      <c r="D71" s="119"/>
      <c r="E71" s="119"/>
      <c r="F71" s="119"/>
      <c r="G71" s="119"/>
    </row>
    <row r="75" spans="1:7" x14ac:dyDescent="0.2">
      <c r="A75" s="146"/>
      <c r="B75" s="92"/>
      <c r="C75" s="92"/>
      <c r="D75" s="92"/>
      <c r="E75" s="92"/>
      <c r="F75" s="92"/>
      <c r="G75" s="92"/>
    </row>
    <row r="76" spans="1:7" ht="22.5" customHeight="1" x14ac:dyDescent="0.2">
      <c r="A76" s="337" t="s">
        <v>230</v>
      </c>
      <c r="B76" s="337"/>
      <c r="C76" s="337"/>
      <c r="D76" s="337"/>
      <c r="E76" s="337"/>
      <c r="F76" s="337"/>
      <c r="G76" s="337"/>
    </row>
    <row r="77" spans="1:7" ht="45" x14ac:dyDescent="0.2">
      <c r="A77" s="177" t="s">
        <v>51</v>
      </c>
      <c r="B77" s="178" t="s">
        <v>37</v>
      </c>
      <c r="C77" s="178" t="s">
        <v>42</v>
      </c>
      <c r="D77" s="178" t="s">
        <v>38</v>
      </c>
      <c r="E77" s="178" t="s">
        <v>39</v>
      </c>
      <c r="F77" s="178" t="s">
        <v>40</v>
      </c>
      <c r="G77" s="178" t="str">
        <f>G2</f>
        <v>Real Average
Exvessel
Value/Vessel
(2025 dollars)</v>
      </c>
    </row>
    <row r="78" spans="1:7" x14ac:dyDescent="0.2">
      <c r="A78" s="179">
        <v>1974</v>
      </c>
      <c r="B78" s="152" t="str">
        <f>B3</f>
        <v>-</v>
      </c>
      <c r="C78" s="152">
        <f>C3</f>
        <v>7937</v>
      </c>
      <c r="D78" s="152">
        <f>D3</f>
        <v>2253</v>
      </c>
      <c r="E78" s="152" t="str">
        <f>E3</f>
        <v>-</v>
      </c>
      <c r="F78" s="152">
        <f>F3</f>
        <v>3522.8584110075453</v>
      </c>
      <c r="G78" s="152">
        <f>G3</f>
        <v>17839.618944649555</v>
      </c>
    </row>
    <row r="79" spans="1:7" x14ac:dyDescent="0.2">
      <c r="A79" s="179">
        <v>1975</v>
      </c>
      <c r="B79" s="152" t="str">
        <f t="shared" ref="B79:G79" si="5">B4</f>
        <v>-</v>
      </c>
      <c r="C79" s="152">
        <f t="shared" si="5"/>
        <v>5808</v>
      </c>
      <c r="D79" s="152">
        <f t="shared" si="5"/>
        <v>2304</v>
      </c>
      <c r="E79" s="152" t="str">
        <f t="shared" si="5"/>
        <v>-</v>
      </c>
      <c r="F79" s="152">
        <f t="shared" si="5"/>
        <v>2520.8333333333335</v>
      </c>
      <c r="G79" s="152">
        <f t="shared" si="5"/>
        <v>11682.890886143794</v>
      </c>
    </row>
    <row r="80" spans="1:7" x14ac:dyDescent="0.2">
      <c r="A80" s="179" t="s">
        <v>231</v>
      </c>
      <c r="B80" s="152">
        <f>AVERAGE(B5:B9)</f>
        <v>6678.6895219999988</v>
      </c>
      <c r="C80" s="152">
        <f t="shared" ref="C80:G80" si="6">AVERAGE(C5:C9)</f>
        <v>11679.299161689534</v>
      </c>
      <c r="D80" s="152">
        <f t="shared" si="6"/>
        <v>3205</v>
      </c>
      <c r="E80" s="152">
        <f t="shared" si="6"/>
        <v>4314</v>
      </c>
      <c r="F80" s="152">
        <f t="shared" si="6"/>
        <v>3759.2544877039063</v>
      </c>
      <c r="G80" s="152">
        <f t="shared" si="6"/>
        <v>14709.264552618904</v>
      </c>
    </row>
    <row r="81" spans="1:7" x14ac:dyDescent="0.2">
      <c r="A81" s="179" t="s">
        <v>232</v>
      </c>
      <c r="B81" s="152">
        <f>AVERAGE(B10:B14)</f>
        <v>2968.9406000000004</v>
      </c>
      <c r="C81" s="152">
        <f t="shared" ref="C81:G81" si="7">AVERAGE(C10:C14)</f>
        <v>5829.8935537771522</v>
      </c>
      <c r="D81" s="152">
        <f t="shared" si="7"/>
        <v>2531.1999999999998</v>
      </c>
      <c r="E81" s="152">
        <f t="shared" si="7"/>
        <v>3441.4</v>
      </c>
      <c r="F81" s="152">
        <f t="shared" si="7"/>
        <v>2271.9559805345825</v>
      </c>
      <c r="G81" s="152">
        <f t="shared" si="7"/>
        <v>6230.5319228939261</v>
      </c>
    </row>
    <row r="82" spans="1:7" x14ac:dyDescent="0.2">
      <c r="A82" s="179" t="s">
        <v>15</v>
      </c>
      <c r="B82" s="152">
        <f>AVERAGE(B15:B19)</f>
        <v>5687.8083999999999</v>
      </c>
      <c r="C82" s="152">
        <f t="shared" ref="C82:G82" si="8">AVERAGE(C15:C19)</f>
        <v>12583.8</v>
      </c>
      <c r="D82" s="152">
        <f t="shared" si="8"/>
        <v>1990.8</v>
      </c>
      <c r="E82" s="152">
        <f t="shared" si="8"/>
        <v>2611.8000000000002</v>
      </c>
      <c r="F82" s="152">
        <f t="shared" si="8"/>
        <v>6261.4528556844989</v>
      </c>
      <c r="G82" s="152">
        <f t="shared" si="8"/>
        <v>14659.6000590974</v>
      </c>
    </row>
    <row r="83" spans="1:7" x14ac:dyDescent="0.2">
      <c r="A83" s="179" t="s">
        <v>233</v>
      </c>
      <c r="B83" s="152">
        <f>AVERAGE(B20:B24)</f>
        <v>1264.7372</v>
      </c>
      <c r="C83" s="152">
        <f t="shared" ref="C83:G83" si="9">AVERAGE(C20:C24)</f>
        <v>2297.4</v>
      </c>
      <c r="D83" s="152">
        <f t="shared" si="9"/>
        <v>665</v>
      </c>
      <c r="E83" s="152">
        <f t="shared" si="9"/>
        <v>1800.6</v>
      </c>
      <c r="F83" s="152">
        <f t="shared" si="9"/>
        <v>3650.5632399958572</v>
      </c>
      <c r="G83" s="152">
        <f t="shared" si="9"/>
        <v>7285.3876868294656</v>
      </c>
    </row>
    <row r="84" spans="1:7" x14ac:dyDescent="0.2">
      <c r="A84" s="179" t="s">
        <v>185</v>
      </c>
      <c r="B84" s="152">
        <f>AVERAGE(B25:B29)</f>
        <v>1428.0275999999999</v>
      </c>
      <c r="C84" s="152">
        <f t="shared" ref="C84:G84" si="10">AVERAGE(C25:C29)</f>
        <v>2447.4489999999996</v>
      </c>
      <c r="D84" s="152">
        <f t="shared" si="10"/>
        <v>397.6</v>
      </c>
      <c r="E84" s="152">
        <f t="shared" si="10"/>
        <v>1209.2</v>
      </c>
      <c r="F84" s="152">
        <f t="shared" si="10"/>
        <v>6083.5473407259933</v>
      </c>
      <c r="G84" s="152">
        <f t="shared" si="10"/>
        <v>11148.275881597117</v>
      </c>
    </row>
    <row r="85" spans="1:7" x14ac:dyDescent="0.2">
      <c r="A85" s="179" t="s">
        <v>281</v>
      </c>
      <c r="B85" s="152">
        <f>AVERAGE(B30:B34)</f>
        <v>3148.0294000000004</v>
      </c>
      <c r="C85" s="152">
        <f t="shared" ref="C85:G85" si="11">AVERAGE(C30:C34)</f>
        <v>7151.2717999999995</v>
      </c>
      <c r="D85" s="152">
        <f t="shared" si="11"/>
        <v>514.20000000000005</v>
      </c>
      <c r="E85" s="152">
        <f t="shared" si="11"/>
        <v>1175.4000000000001</v>
      </c>
      <c r="F85" s="152">
        <f t="shared" si="11"/>
        <v>13674.821691153682</v>
      </c>
      <c r="G85" s="152">
        <f t="shared" si="11"/>
        <v>22653.411048715647</v>
      </c>
    </row>
    <row r="86" spans="1:7" x14ac:dyDescent="0.2">
      <c r="A86" s="179" t="s">
        <v>282</v>
      </c>
      <c r="B86" s="152">
        <f>AVERAGE(B35:B39)</f>
        <v>358.59339999999992</v>
      </c>
      <c r="C86" s="152">
        <f t="shared" ref="C86:F86" si="12">AVERAGE(C35:C39)</f>
        <v>1830.42</v>
      </c>
      <c r="D86" s="152">
        <f t="shared" si="12"/>
        <v>305.2</v>
      </c>
      <c r="E86" s="152">
        <f t="shared" si="12"/>
        <v>1062.2</v>
      </c>
      <c r="F86" s="152">
        <f t="shared" si="12"/>
        <v>5338.1303964861036</v>
      </c>
      <c r="G86" s="152">
        <f>AVERAGE(G35:G39)</f>
        <v>7911.9283875521196</v>
      </c>
    </row>
    <row r="87" spans="1:7" x14ac:dyDescent="0.2">
      <c r="A87" s="179" t="s">
        <v>279</v>
      </c>
      <c r="B87" s="152">
        <f>AVERAGE(B40:B44)</f>
        <v>1256.2760000000001</v>
      </c>
      <c r="C87" s="152">
        <f t="shared" ref="C87:G87" si="13">AVERAGE(C40:C44)</f>
        <v>7275.4497999999994</v>
      </c>
      <c r="D87" s="152">
        <f t="shared" si="13"/>
        <v>410.6</v>
      </c>
      <c r="E87" s="152">
        <f t="shared" si="13"/>
        <v>985.4</v>
      </c>
      <c r="F87" s="152">
        <f t="shared" si="13"/>
        <v>16703.376154843671</v>
      </c>
      <c r="G87" s="152">
        <f t="shared" si="13"/>
        <v>22592.35138839623</v>
      </c>
    </row>
    <row r="88" spans="1:7" x14ac:dyDescent="0.2">
      <c r="A88" s="179">
        <v>2016</v>
      </c>
      <c r="B88" s="152">
        <f t="shared" ref="B88:G88" si="14">B45</f>
        <v>518</v>
      </c>
      <c r="C88" s="152">
        <f t="shared" si="14"/>
        <v>4261</v>
      </c>
      <c r="D88" s="152">
        <f t="shared" si="14"/>
        <v>313</v>
      </c>
      <c r="E88" s="152">
        <f t="shared" si="14"/>
        <v>972</v>
      </c>
      <c r="F88" s="152">
        <f t="shared" si="14"/>
        <v>13613.418530351437</v>
      </c>
      <c r="G88" s="152">
        <f t="shared" si="14"/>
        <v>17853.35633481757</v>
      </c>
    </row>
    <row r="89" spans="1:7" x14ac:dyDescent="0.2">
      <c r="A89" s="179">
        <v>2017</v>
      </c>
      <c r="B89" s="152">
        <f t="shared" ref="B89:G89" si="15">B46</f>
        <v>267</v>
      </c>
      <c r="C89" s="152">
        <f t="shared" si="15"/>
        <v>2129.4830000000002</v>
      </c>
      <c r="D89" s="152">
        <f t="shared" si="15"/>
        <v>176</v>
      </c>
      <c r="E89" s="152">
        <f t="shared" si="15"/>
        <v>956</v>
      </c>
      <c r="F89" s="152">
        <f t="shared" si="15"/>
        <v>12099.335227272728</v>
      </c>
      <c r="G89" s="152">
        <f t="shared" si="15"/>
        <v>15588.513697607186</v>
      </c>
    </row>
    <row r="90" spans="1:7" x14ac:dyDescent="0.2">
      <c r="A90" s="179">
        <v>2018</v>
      </c>
      <c r="B90" s="152">
        <f t="shared" ref="B90:G90" si="16">B47</f>
        <v>288.60500000000002</v>
      </c>
      <c r="C90" s="152">
        <f t="shared" si="16"/>
        <v>2442.21</v>
      </c>
      <c r="D90" s="152">
        <f t="shared" si="16"/>
        <v>230</v>
      </c>
      <c r="E90" s="152">
        <f t="shared" si="16"/>
        <v>945</v>
      </c>
      <c r="F90" s="152">
        <f t="shared" si="16"/>
        <v>10618.304347826086</v>
      </c>
      <c r="G90" s="152">
        <f t="shared" si="16"/>
        <v>13374.015817084386</v>
      </c>
    </row>
    <row r="91" spans="1:7" x14ac:dyDescent="0.2">
      <c r="A91" s="179">
        <v>2019</v>
      </c>
      <c r="B91" s="152">
        <f t="shared" ref="B91:G91" si="17">B48</f>
        <v>320</v>
      </c>
      <c r="C91" s="152">
        <f t="shared" si="17"/>
        <v>2102.6999999999998</v>
      </c>
      <c r="D91" s="152">
        <f t="shared" si="17"/>
        <v>218</v>
      </c>
      <c r="E91" s="152">
        <f t="shared" si="17"/>
        <v>925</v>
      </c>
      <c r="F91" s="152">
        <f t="shared" si="17"/>
        <v>9645.4128440366967</v>
      </c>
      <c r="G91" s="152">
        <f t="shared" si="17"/>
        <v>11951.376678597915</v>
      </c>
    </row>
    <row r="92" spans="1:7" x14ac:dyDescent="0.2">
      <c r="A92" s="54">
        <v>2020</v>
      </c>
      <c r="B92" s="152">
        <f t="shared" ref="B92:G92" si="18">B49</f>
        <v>182.751</v>
      </c>
      <c r="C92" s="152">
        <f t="shared" si="18"/>
        <v>1523.5</v>
      </c>
      <c r="D92" s="152">
        <f t="shared" si="18"/>
        <v>174</v>
      </c>
      <c r="E92" s="152">
        <f t="shared" si="18"/>
        <v>907</v>
      </c>
      <c r="F92" s="152">
        <f t="shared" si="18"/>
        <v>8755.7471264367814</v>
      </c>
      <c r="G92" s="152">
        <f t="shared" si="18"/>
        <v>10705.045018637406</v>
      </c>
    </row>
    <row r="93" spans="1:7" x14ac:dyDescent="0.2">
      <c r="A93" s="54">
        <v>2021</v>
      </c>
      <c r="B93" s="152">
        <f t="shared" ref="B93:G93" si="19">B50</f>
        <v>232.01300000000001</v>
      </c>
      <c r="C93" s="152">
        <f t="shared" si="19"/>
        <v>2248.9</v>
      </c>
      <c r="D93" s="152">
        <f t="shared" si="19"/>
        <v>187</v>
      </c>
      <c r="E93" s="152">
        <f t="shared" si="19"/>
        <v>883</v>
      </c>
      <c r="F93" s="152">
        <f t="shared" si="19"/>
        <v>12026.20320855615</v>
      </c>
      <c r="G93" s="152">
        <f t="shared" si="19"/>
        <v>14061.996064386805</v>
      </c>
    </row>
    <row r="94" spans="1:7" x14ac:dyDescent="0.2">
      <c r="A94" s="54">
        <v>2022</v>
      </c>
      <c r="B94" s="152">
        <f t="shared" ref="B94:G94" si="20">B51</f>
        <v>375</v>
      </c>
      <c r="C94" s="152">
        <f t="shared" si="20"/>
        <v>3205.83</v>
      </c>
      <c r="D94" s="152">
        <f t="shared" si="20"/>
        <v>180</v>
      </c>
      <c r="E94" s="152">
        <f t="shared" si="20"/>
        <v>853</v>
      </c>
      <c r="F94" s="152">
        <f t="shared" si="20"/>
        <v>17810.166666666668</v>
      </c>
      <c r="G94" s="152">
        <f t="shared" si="20"/>
        <v>19442.190357030828</v>
      </c>
    </row>
    <row r="95" spans="1:7" x14ac:dyDescent="0.2">
      <c r="A95" s="54">
        <v>2023</v>
      </c>
      <c r="B95" s="152">
        <f t="shared" ref="B95:G95" si="21">B52</f>
        <v>63</v>
      </c>
      <c r="C95" s="152">
        <f t="shared" si="21"/>
        <v>414.40999999999997</v>
      </c>
      <c r="D95" s="152">
        <f t="shared" si="21"/>
        <v>91</v>
      </c>
      <c r="E95" s="152">
        <f t="shared" si="21"/>
        <v>870</v>
      </c>
      <c r="F95" s="152">
        <f t="shared" si="21"/>
        <v>4553.9560439560437</v>
      </c>
      <c r="G95" s="152">
        <f t="shared" si="21"/>
        <v>4793.8745824525931</v>
      </c>
    </row>
    <row r="96" spans="1:7" x14ac:dyDescent="0.2">
      <c r="A96" s="54">
        <v>2024</v>
      </c>
      <c r="B96" s="152">
        <f t="shared" ref="B96:F97" si="22">B53</f>
        <v>63</v>
      </c>
      <c r="C96" s="152">
        <f t="shared" si="22"/>
        <v>414.40999999999997</v>
      </c>
      <c r="D96" s="152">
        <f t="shared" si="22"/>
        <v>162</v>
      </c>
      <c r="E96" s="152">
        <f t="shared" si="22"/>
        <v>831</v>
      </c>
      <c r="F96" s="152">
        <f t="shared" si="22"/>
        <v>2558.0864197530859</v>
      </c>
      <c r="G96" s="152">
        <f>G53</f>
        <v>2692.8554753283079</v>
      </c>
    </row>
    <row r="97" spans="1:7" x14ac:dyDescent="0.2">
      <c r="A97" s="54" t="s">
        <v>268</v>
      </c>
      <c r="B97" s="152">
        <f t="shared" si="22"/>
        <v>400</v>
      </c>
      <c r="C97" s="152">
        <f t="shared" si="22"/>
        <v>3529.56</v>
      </c>
      <c r="D97" s="152">
        <f t="shared" si="22"/>
        <v>167</v>
      </c>
      <c r="E97" s="152">
        <f t="shared" si="22"/>
        <v>794</v>
      </c>
      <c r="F97" s="152">
        <f t="shared" si="22"/>
        <v>21135.089820359281</v>
      </c>
      <c r="G97" s="152">
        <f>G54</f>
        <v>21135.089820359281</v>
      </c>
    </row>
    <row r="98" spans="1:7" x14ac:dyDescent="0.2">
      <c r="A98" s="338" t="str">
        <f>A55</f>
        <v>a/  Derived from vessel registrations and fish landing tickets.</v>
      </c>
      <c r="B98" s="338"/>
      <c r="C98" s="338"/>
      <c r="D98" s="338"/>
      <c r="E98" s="338"/>
      <c r="F98" s="338"/>
      <c r="G98" s="338"/>
    </row>
    <row r="99" spans="1:7" ht="10.15" customHeight="1" x14ac:dyDescent="0.2">
      <c r="A99" s="336" t="str">
        <f>A56</f>
        <v>b/  In 1980, the establishment of a restricted vessel permit system drew a number of historically active vessels back into the fishery.</v>
      </c>
      <c r="B99" s="336"/>
      <c r="C99" s="336"/>
      <c r="D99" s="336"/>
      <c r="E99" s="336"/>
      <c r="F99" s="336"/>
      <c r="G99" s="336"/>
    </row>
    <row r="100" spans="1:7" x14ac:dyDescent="0.2">
      <c r="A100" s="336" t="str">
        <f>A58</f>
        <v>c/  In 1984, vessels were not required to land at least one salmon to be eligible for a permit in 1985.  The Oregon Fish and Wildlife Commission waived this requirement because of the elimination of the coho fishery south of Cape Falcon.</v>
      </c>
      <c r="B100" s="336"/>
      <c r="C100" s="336"/>
      <c r="D100" s="336"/>
      <c r="E100" s="336"/>
      <c r="F100" s="336"/>
      <c r="G100" s="336"/>
    </row>
    <row r="101" spans="1:7" ht="12" customHeight="1" x14ac:dyDescent="0.2">
      <c r="A101" s="336"/>
      <c r="B101" s="336"/>
      <c r="C101" s="336"/>
      <c r="D101" s="336"/>
      <c r="E101" s="336"/>
      <c r="F101" s="336"/>
      <c r="G101" s="336"/>
    </row>
    <row r="102" spans="1:7" ht="32.25" customHeight="1" x14ac:dyDescent="0.2">
      <c r="A102" s="336" t="str">
        <f>A60</f>
        <v>d/  In 1985, vessels traditionally landing salmon south of Cape Blanco and north of Cape Falcon were not required to land at least one salmon to be eligible for a permit in 1986.  The Oregon Fish and Wildlife Commission waived this requirement because of the complete closure of the coho season south of Cape Blanco and a limited one-day coho season between the Columbia River and Cape Falcon.</v>
      </c>
      <c r="B102" s="336"/>
      <c r="C102" s="336"/>
      <c r="D102" s="336"/>
      <c r="E102" s="336"/>
      <c r="F102" s="336"/>
      <c r="G102" s="336"/>
    </row>
    <row r="103" spans="1:7" x14ac:dyDescent="0.2">
      <c r="A103" s="336" t="str">
        <f>A64</f>
        <v>e/ During the 1991 session of the Oregon Legislature, legislation passed waiving the requirement that troll permit holders must buy a 1991 permit to be able to renew for 1992.  This was a one-time exemption for 1991 only.</v>
      </c>
      <c r="B103" s="336"/>
      <c r="C103" s="336"/>
      <c r="D103" s="336"/>
      <c r="E103" s="336"/>
      <c r="F103" s="336"/>
      <c r="G103" s="336"/>
    </row>
    <row r="104" spans="1:7" x14ac:dyDescent="0.2">
      <c r="A104" s="336"/>
      <c r="B104" s="336"/>
      <c r="C104" s="336"/>
      <c r="D104" s="336"/>
      <c r="E104" s="336"/>
      <c r="F104" s="336"/>
      <c r="G104" s="336"/>
    </row>
    <row r="105" spans="1:7" x14ac:dyDescent="0.2">
      <c r="A105" s="336" t="str">
        <f>A66</f>
        <v xml:space="preserve">f/  In 2001-2006, permits were reissued in a lottery, because the total number of permits had fallen below 1,200. </v>
      </c>
      <c r="B105" s="336"/>
      <c r="C105" s="336"/>
      <c r="D105" s="336"/>
      <c r="E105" s="336"/>
      <c r="F105" s="336"/>
      <c r="G105" s="336"/>
    </row>
    <row r="106" spans="1:7" x14ac:dyDescent="0.2">
      <c r="A106" s="336" t="str">
        <f>A67</f>
        <v>g/ Preliminary.</v>
      </c>
      <c r="B106" s="336"/>
      <c r="C106" s="336"/>
      <c r="D106" s="336"/>
      <c r="E106" s="336"/>
      <c r="F106" s="336"/>
      <c r="G106" s="336"/>
    </row>
    <row r="107" spans="1:7" x14ac:dyDescent="0.2">
      <c r="A107" s="34"/>
      <c r="B107" s="35"/>
      <c r="C107" s="35"/>
      <c r="D107" s="35"/>
      <c r="E107" s="35"/>
      <c r="F107" s="35"/>
      <c r="G107" s="35"/>
    </row>
  </sheetData>
  <customSheetViews>
    <customSheetView guid="{73A60780-7FCE-4E68-9B90-6C8938057D19}" showPageBreaks="1" showGridLines="0" printArea="1">
      <pane xSplit="1" ySplit="2" topLeftCell="B18" activePane="bottomRight" state="frozen"/>
      <selection pane="bottomRight" activeCell="A39" sqref="A39:G39"/>
      <pageMargins left="1" right="1" top="1" bottom="1" header="0.5" footer="0.5"/>
      <printOptions horizontalCentered="1"/>
      <pageSetup orientation="portrait" horizontalDpi="1200" verticalDpi="1200" r:id="rId1"/>
      <headerFooter alignWithMargins="0"/>
    </customSheetView>
    <customSheetView guid="{5E2D4B7B-9524-460E-835A-89EFB26E35D2}" showPageBreaks="1" showGridLines="0" printArea="1" showRuler="0">
      <pane xSplit="1" ySplit="2" topLeftCell="B3" activePane="bottomRight" state="frozen"/>
      <selection pane="bottomRight" sqref="A1:IV65536"/>
      <pageMargins left="1" right="1" top="1" bottom="1" header="0.5" footer="0.5"/>
      <printOptions horizontalCentered="1"/>
      <pageSetup orientation="portrait" horizontalDpi="1200" verticalDpi="1200" r:id="rId2"/>
      <headerFooter alignWithMargins="0"/>
    </customSheetView>
    <customSheetView guid="{9D1FFA88-73F7-42F2-A3C5-A9D88FF9DD10}" showGridLines="0" showRuler="0">
      <pane xSplit="1" ySplit="2" topLeftCell="B3" activePane="bottomRight" state="frozen"/>
      <selection pane="bottomRight" sqref="A1:IV65536"/>
      <pageMargins left="1" right="1" top="1" bottom="1" header="0.5" footer="0.5"/>
      <printOptions horizontalCentered="1"/>
      <pageSetup orientation="portrait" horizontalDpi="1200" verticalDpi="1200" r:id="rId3"/>
      <headerFooter alignWithMargins="0"/>
    </customSheetView>
    <customSheetView guid="{F50AFA42-8ACD-49F6-97A0-3A0EB6FE30A6}" showPageBreaks="1" showGridLines="0" printArea="1" showRuler="0">
      <pane xSplit="1" ySplit="2" topLeftCell="B3" activePane="bottomRight" state="frozen"/>
      <selection pane="bottomRight" activeCell="C2" sqref="C2"/>
      <pageMargins left="1" right="1" top="1" bottom="1" header="0.5" footer="0.5"/>
      <printOptions horizontalCentered="1"/>
      <pageSetup orientation="portrait" horizontalDpi="1200" verticalDpi="1200" r:id="rId4"/>
      <headerFooter alignWithMargins="0"/>
    </customSheetView>
    <customSheetView guid="{22ADF58D-C99D-4735-AC3B-798FE2CAC042}" showGridLines="0" showRuler="0">
      <pane xSplit="1" ySplit="2" topLeftCell="B22" activePane="bottomRight" state="frozen"/>
      <selection pane="bottomRight" activeCell="A101" sqref="A1:IV65536"/>
      <pageMargins left="1" right="1" top="1" bottom="1" header="0.5" footer="0.5"/>
      <printOptions horizontalCentered="1"/>
      <pageSetup orientation="portrait" horizontalDpi="1200" verticalDpi="1200" r:id="rId5"/>
      <headerFooter alignWithMargins="0"/>
    </customSheetView>
    <customSheetView guid="{75D8622E-4723-408B-B249-2805B46C2441}" showPageBreaks="1" printArea="1" showRuler="0">
      <pane xSplit="1" ySplit="2" topLeftCell="B3" activePane="bottomRight" state="frozen"/>
      <selection pane="bottomRight" sqref="A1:G1"/>
      <pageMargins left="1" right="1" top="1" bottom="1" header="0.5" footer="0.5"/>
      <printOptions horizontalCentered="1"/>
      <pageSetup orientation="portrait" horizontalDpi="1200" verticalDpi="1200" r:id="rId6"/>
      <headerFooter alignWithMargins="0"/>
    </customSheetView>
    <customSheetView guid="{0C6D0C04-69DE-4E3A-B1D1-0E8E605DB47E}" showPageBreaks="1" showGridLines="0" printArea="1" showRuler="0">
      <pane xSplit="1" ySplit="2" topLeftCell="B24" activePane="bottomRight" state="frozen"/>
      <selection pane="bottomRight" activeCell="B25" sqref="B25"/>
      <pageMargins left="1" right="1" top="1" bottom="1" header="0.5" footer="0.5"/>
      <printOptions horizontalCentered="1"/>
      <pageSetup orientation="portrait" horizontalDpi="1200" verticalDpi="1200" r:id="rId7"/>
      <headerFooter alignWithMargins="0"/>
    </customSheetView>
    <customSheetView guid="{CF9DD503-15ED-4D19-946E-2BE043323E96}" showPageBreaks="1" showGridLines="0" printArea="1" showRuler="0">
      <pane xSplit="1" ySplit="2" topLeftCell="B3" activePane="bottomRight" state="frozen"/>
      <selection pane="bottomRight" activeCell="G36" sqref="G36"/>
      <pageMargins left="1" right="1" top="1" bottom="1" header="0.5" footer="0.5"/>
      <printOptions horizontalCentered="1"/>
      <pageSetup orientation="portrait" horizontalDpi="1200" verticalDpi="1200" r:id="rId8"/>
      <headerFooter alignWithMargins="0"/>
    </customSheetView>
    <customSheetView guid="{2E1B4E85-9EBA-4DCB-A22C-856EEAA13F50}" showPageBreaks="1" showGridLines="0">
      <pane xSplit="1" ySplit="2" topLeftCell="B27" activePane="bottomRight" state="frozen"/>
      <selection pane="bottomRight" sqref="A1:G1"/>
      <pageMargins left="1" right="1" top="1" bottom="1" header="0.5" footer="0.5"/>
      <printOptions horizontalCentered="1"/>
      <pageSetup orientation="portrait" horizontalDpi="1200" verticalDpi="1200" r:id="rId9"/>
      <headerFooter alignWithMargins="0"/>
    </customSheetView>
    <customSheetView guid="{D32493C0-863F-42DB-AB8C-F54D6DB98418}" showGridLines="0">
      <pane xSplit="1" ySplit="2" topLeftCell="B18" activePane="bottomRight" state="frozen"/>
      <selection pane="bottomRight" activeCell="A39" sqref="A39:G39"/>
      <pageMargins left="1" right="1" top="1" bottom="1" header="0.5" footer="0.5"/>
      <printOptions horizontalCentered="1"/>
      <pageSetup orientation="portrait" horizontalDpi="1200" verticalDpi="1200" r:id="rId10"/>
      <headerFooter alignWithMargins="0"/>
    </customSheetView>
    <customSheetView guid="{2AFCF646-680B-40F3-9BDE-1EBC1A80D456}" showGridLines="0">
      <pane xSplit="1" ySplit="2" topLeftCell="B71" activePane="bottomRight" state="frozen"/>
      <selection pane="bottomRight" activeCell="A66" sqref="A66:G100"/>
      <pageMargins left="1" right="1" top="1" bottom="1" header="0.5" footer="0.5"/>
      <printOptions horizontalCentered="1"/>
      <pageSetup orientation="portrait" horizontalDpi="1200" verticalDpi="1200" r:id="rId11"/>
      <headerFooter alignWithMargins="0"/>
    </customSheetView>
  </customSheetViews>
  <mergeCells count="15">
    <mergeCell ref="A103:G104"/>
    <mergeCell ref="A106:G106"/>
    <mergeCell ref="A76:G76"/>
    <mergeCell ref="A98:G98"/>
    <mergeCell ref="A100:G101"/>
    <mergeCell ref="A105:G105"/>
    <mergeCell ref="A99:G99"/>
    <mergeCell ref="A102:G102"/>
    <mergeCell ref="A60:G63"/>
    <mergeCell ref="A64:G65"/>
    <mergeCell ref="A66:G66"/>
    <mergeCell ref="A1:G1"/>
    <mergeCell ref="A55:G55"/>
    <mergeCell ref="A56:G57"/>
    <mergeCell ref="A58:G59"/>
  </mergeCells>
  <phoneticPr fontId="2" type="noConversion"/>
  <printOptions horizontalCentered="1"/>
  <pageMargins left="1" right="1" top="1" bottom="1" header="0.5" footer="0.5"/>
  <pageSetup scale="97" orientation="portrait" horizontalDpi="1200" verticalDpi="1200" r:id="rId1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M101"/>
  <sheetViews>
    <sheetView showGridLines="0" topLeftCell="A62" zoomScaleNormal="100" zoomScaleSheetLayoutView="100" workbookViewId="0">
      <selection activeCell="K53" sqref="I16:K53"/>
    </sheetView>
  </sheetViews>
  <sheetFormatPr defaultColWidth="9.28515625" defaultRowHeight="11.25" x14ac:dyDescent="0.2"/>
  <cols>
    <col min="1" max="1" width="11.42578125" style="1" customWidth="1"/>
    <col min="2" max="7" width="11.7109375" style="3" customWidth="1"/>
    <col min="8" max="8" width="8.42578125" style="2" customWidth="1"/>
    <col min="9" max="16384" width="9.28515625" style="2"/>
  </cols>
  <sheetData>
    <row r="1" spans="1:13" s="13" customFormat="1" ht="22.5" customHeight="1" x14ac:dyDescent="0.2">
      <c r="A1" s="332" t="s">
        <v>181</v>
      </c>
      <c r="B1" s="332"/>
      <c r="C1" s="332"/>
      <c r="D1" s="332"/>
      <c r="E1" s="332"/>
      <c r="F1" s="332"/>
      <c r="G1" s="332"/>
      <c r="I1" s="392"/>
      <c r="J1" s="392"/>
      <c r="K1" s="393"/>
      <c r="L1" s="393"/>
      <c r="M1" s="393"/>
    </row>
    <row r="2" spans="1:13" ht="52.15" customHeight="1" x14ac:dyDescent="0.2">
      <c r="A2" s="49" t="s">
        <v>51</v>
      </c>
      <c r="B2" s="48" t="s">
        <v>37</v>
      </c>
      <c r="C2" s="48" t="s">
        <v>42</v>
      </c>
      <c r="D2" s="48" t="s">
        <v>38</v>
      </c>
      <c r="E2" s="48" t="s">
        <v>39</v>
      </c>
      <c r="F2" s="48" t="s">
        <v>40</v>
      </c>
      <c r="G2" s="48" t="s">
        <v>283</v>
      </c>
      <c r="I2" s="391"/>
      <c r="J2" s="391"/>
      <c r="K2" s="391"/>
      <c r="L2" s="391"/>
      <c r="M2" s="391"/>
    </row>
    <row r="3" spans="1:13" ht="12" customHeight="1" x14ac:dyDescent="0.2">
      <c r="A3" s="34">
        <v>1978</v>
      </c>
      <c r="B3" s="11">
        <v>4745.8</v>
      </c>
      <c r="C3" s="11">
        <v>10025</v>
      </c>
      <c r="D3" s="55">
        <v>3041</v>
      </c>
      <c r="E3" s="55">
        <v>3291</v>
      </c>
      <c r="F3" s="11">
        <f>+(C3*1000)/D3</f>
        <v>3296.6129562643869</v>
      </c>
      <c r="G3" s="11">
        <f>+F3/('D-22'!B22/100)</f>
        <v>12738.054998352191</v>
      </c>
    </row>
    <row r="4" spans="1:13" ht="12" customHeight="1" x14ac:dyDescent="0.2">
      <c r="A4" s="34">
        <v>1979</v>
      </c>
      <c r="B4" s="11">
        <v>5262.3</v>
      </c>
      <c r="C4" s="11">
        <v>15091</v>
      </c>
      <c r="D4" s="55">
        <v>2778</v>
      </c>
      <c r="E4" s="55">
        <v>3068</v>
      </c>
      <c r="F4" s="11">
        <f t="shared" ref="F4:F29" si="0">+(C4*1000)/D4</f>
        <v>5432.3254139668825</v>
      </c>
      <c r="G4" s="11">
        <f>+F4/('D-22'!B23/100)</f>
        <v>19382.598586983488</v>
      </c>
    </row>
    <row r="5" spans="1:13" ht="12" customHeight="1" x14ac:dyDescent="0.2">
      <c r="A5" s="34">
        <v>1980</v>
      </c>
      <c r="B5" s="11">
        <v>3397.8</v>
      </c>
      <c r="C5" s="11">
        <v>7114</v>
      </c>
      <c r="D5" s="55">
        <v>2626</v>
      </c>
      <c r="E5" s="55">
        <v>2797</v>
      </c>
      <c r="F5" s="11">
        <f t="shared" si="0"/>
        <v>2709.0632140137091</v>
      </c>
      <c r="G5" s="11">
        <f>+F5/('D-22'!B24/100)</f>
        <v>8865.0578389028542</v>
      </c>
    </row>
    <row r="6" spans="1:13" ht="12" customHeight="1" x14ac:dyDescent="0.2">
      <c r="A6" s="34">
        <v>1981</v>
      </c>
      <c r="B6" s="11">
        <v>2677.7000000000003</v>
      </c>
      <c r="C6" s="11">
        <v>5921</v>
      </c>
      <c r="D6" s="55">
        <v>2439</v>
      </c>
      <c r="E6" s="55">
        <v>2603</v>
      </c>
      <c r="F6" s="11">
        <f t="shared" si="0"/>
        <v>2427.6342763427633</v>
      </c>
      <c r="G6" s="11">
        <f>+F6/('D-22'!B25/100)</f>
        <v>7257.5157381500849</v>
      </c>
    </row>
    <row r="7" spans="1:13" ht="12" customHeight="1" x14ac:dyDescent="0.2">
      <c r="A7" s="34">
        <v>1982</v>
      </c>
      <c r="B7" s="11">
        <v>2670.9</v>
      </c>
      <c r="C7" s="11">
        <v>6730</v>
      </c>
      <c r="D7" s="55">
        <v>2253</v>
      </c>
      <c r="E7" s="55">
        <v>2512</v>
      </c>
      <c r="F7" s="11">
        <f t="shared" si="0"/>
        <v>2987.1282734132269</v>
      </c>
      <c r="G7" s="11">
        <f>+F7/('D-22'!B26/100)</f>
        <v>8410.3431543948664</v>
      </c>
    </row>
    <row r="8" spans="1:13" ht="12" customHeight="1" x14ac:dyDescent="0.2">
      <c r="A8" s="34">
        <v>1983</v>
      </c>
      <c r="B8" s="11">
        <v>653.1</v>
      </c>
      <c r="C8" s="11">
        <v>1465</v>
      </c>
      <c r="D8" s="55">
        <v>2045</v>
      </c>
      <c r="E8" s="55">
        <v>2328</v>
      </c>
      <c r="F8" s="11">
        <f t="shared" si="0"/>
        <v>716.38141809290948</v>
      </c>
      <c r="G8" s="11">
        <f>+F8/('D-22'!B27/100)</f>
        <v>1941.0050742174749</v>
      </c>
    </row>
    <row r="9" spans="1:13" ht="12" customHeight="1" x14ac:dyDescent="0.2">
      <c r="A9" s="34" t="s">
        <v>154</v>
      </c>
      <c r="B9" s="11">
        <v>197.2</v>
      </c>
      <c r="C9" s="11">
        <v>410</v>
      </c>
      <c r="D9" s="55">
        <v>381</v>
      </c>
      <c r="E9" s="55">
        <v>2071</v>
      </c>
      <c r="F9" s="11">
        <f t="shared" si="0"/>
        <v>1076.1154855643044</v>
      </c>
      <c r="G9" s="11">
        <f>+F9/('D-22'!B28/100)</f>
        <v>2814.1266876326472</v>
      </c>
    </row>
    <row r="10" spans="1:13" ht="12" customHeight="1" x14ac:dyDescent="0.2">
      <c r="A10" s="34" t="s">
        <v>153</v>
      </c>
      <c r="B10" s="11">
        <v>963.60000000000014</v>
      </c>
      <c r="C10" s="11">
        <v>1601</v>
      </c>
      <c r="D10" s="55">
        <v>1259</v>
      </c>
      <c r="E10" s="55">
        <v>1650</v>
      </c>
      <c r="F10" s="11">
        <f t="shared" si="0"/>
        <v>1271.6441620333599</v>
      </c>
      <c r="G10" s="11">
        <f>+F10/('D-22'!B29/100)</f>
        <v>3223.4759360633207</v>
      </c>
    </row>
    <row r="11" spans="1:13" ht="12" customHeight="1" x14ac:dyDescent="0.2">
      <c r="A11" s="34">
        <v>1986</v>
      </c>
      <c r="B11" s="11">
        <v>658.5</v>
      </c>
      <c r="C11" s="11">
        <v>1175</v>
      </c>
      <c r="D11" s="55">
        <v>1252</v>
      </c>
      <c r="E11" s="55">
        <v>1531</v>
      </c>
      <c r="F11" s="11">
        <f t="shared" si="0"/>
        <v>938.4984025559105</v>
      </c>
      <c r="G11" s="11">
        <f>+F11/('D-22'!B30/100)</f>
        <v>2332.0494407680626</v>
      </c>
    </row>
    <row r="12" spans="1:13" ht="12" customHeight="1" x14ac:dyDescent="0.2">
      <c r="A12" s="34">
        <v>1987</v>
      </c>
      <c r="B12" s="11">
        <v>758.10000000000014</v>
      </c>
      <c r="C12" s="11">
        <v>1959.5</v>
      </c>
      <c r="D12" s="55">
        <v>883</v>
      </c>
      <c r="E12" s="55">
        <v>1401</v>
      </c>
      <c r="F12" s="11">
        <f t="shared" si="0"/>
        <v>2219.1392978482445</v>
      </c>
      <c r="G12" s="11">
        <f>+F12/('D-22'!B31/100)</f>
        <v>5380.9323831478969</v>
      </c>
    </row>
    <row r="13" spans="1:13" ht="12" customHeight="1" x14ac:dyDescent="0.2">
      <c r="A13" s="34">
        <v>1988</v>
      </c>
      <c r="B13" s="11">
        <v>798.1</v>
      </c>
      <c r="C13" s="11">
        <v>2337</v>
      </c>
      <c r="D13" s="55">
        <v>650</v>
      </c>
      <c r="E13" s="55">
        <v>1337</v>
      </c>
      <c r="F13" s="11">
        <f t="shared" si="0"/>
        <v>3595.3846153846152</v>
      </c>
      <c r="G13" s="11">
        <f>+F13/('D-22'!B32/100)</f>
        <v>8421.031985569658</v>
      </c>
    </row>
    <row r="14" spans="1:13" ht="12" customHeight="1" x14ac:dyDescent="0.2">
      <c r="A14" s="34">
        <v>1989</v>
      </c>
      <c r="B14" s="11">
        <v>695.5</v>
      </c>
      <c r="C14" s="11">
        <v>1230</v>
      </c>
      <c r="D14" s="55">
        <v>883</v>
      </c>
      <c r="E14" s="55">
        <v>1306</v>
      </c>
      <c r="F14" s="11">
        <f t="shared" si="0"/>
        <v>1392.978482446206</v>
      </c>
      <c r="G14" s="11">
        <f>+F14/('D-22'!B33/100)</f>
        <v>3139.4853843345281</v>
      </c>
    </row>
    <row r="15" spans="1:13" ht="12" customHeight="1" x14ac:dyDescent="0.2">
      <c r="A15" s="34">
        <v>1990</v>
      </c>
      <c r="B15" s="11">
        <v>849.9</v>
      </c>
      <c r="C15" s="11">
        <v>1648</v>
      </c>
      <c r="D15" s="55">
        <v>897</v>
      </c>
      <c r="E15" s="55">
        <v>1170</v>
      </c>
      <c r="F15" s="11">
        <f t="shared" si="0"/>
        <v>1837.2352285395764</v>
      </c>
      <c r="G15" s="11">
        <f>+F15/('D-22'!B34/100)</f>
        <v>3991.3725419396583</v>
      </c>
    </row>
    <row r="16" spans="1:13" ht="12" customHeight="1" x14ac:dyDescent="0.2">
      <c r="A16" s="34">
        <v>1991</v>
      </c>
      <c r="B16" s="11">
        <v>612.20000000000005</v>
      </c>
      <c r="C16" s="11">
        <v>1126</v>
      </c>
      <c r="D16" s="55">
        <v>811</v>
      </c>
      <c r="E16" s="55">
        <v>1013</v>
      </c>
      <c r="F16" s="11">
        <f t="shared" si="0"/>
        <v>1388.4093711467324</v>
      </c>
      <c r="G16" s="11">
        <f>+F16/('D-22'!B35/100)</f>
        <v>2917.6241857314958</v>
      </c>
    </row>
    <row r="17" spans="1:9" ht="12" customHeight="1" x14ac:dyDescent="0.2">
      <c r="A17" s="34">
        <v>1992</v>
      </c>
      <c r="B17" s="11">
        <v>582.49999999999989</v>
      </c>
      <c r="C17" s="11">
        <v>1299</v>
      </c>
      <c r="D17" s="55">
        <v>604</v>
      </c>
      <c r="E17" s="55">
        <v>806</v>
      </c>
      <c r="F17" s="11">
        <f t="shared" si="0"/>
        <v>2150.662251655629</v>
      </c>
      <c r="G17" s="11">
        <f>+F17/('D-22'!B36/100)</f>
        <v>4418.7318447323669</v>
      </c>
      <c r="I17" s="172"/>
    </row>
    <row r="18" spans="1:9" ht="12" customHeight="1" x14ac:dyDescent="0.2">
      <c r="A18" s="34">
        <v>1993</v>
      </c>
      <c r="B18" s="11">
        <v>398</v>
      </c>
      <c r="C18" s="11">
        <v>795</v>
      </c>
      <c r="D18" s="55">
        <v>474</v>
      </c>
      <c r="E18" s="55">
        <v>668</v>
      </c>
      <c r="F18" s="11">
        <f t="shared" si="0"/>
        <v>1677.2151898734178</v>
      </c>
      <c r="G18" s="11">
        <f>+F18/('D-22'!B37/100)</f>
        <v>3366.1891845623772</v>
      </c>
      <c r="I18" s="172"/>
    </row>
    <row r="19" spans="1:9" ht="12" customHeight="1" x14ac:dyDescent="0.2">
      <c r="A19" s="34" t="s">
        <v>148</v>
      </c>
      <c r="B19" s="11">
        <v>7.2629999999999999</v>
      </c>
      <c r="C19" s="11" t="s">
        <v>156</v>
      </c>
      <c r="D19" s="55">
        <v>1</v>
      </c>
      <c r="E19" s="55">
        <v>7</v>
      </c>
      <c r="F19" s="11" t="s">
        <v>156</v>
      </c>
      <c r="G19" s="11" t="s">
        <v>156</v>
      </c>
      <c r="I19" s="172"/>
    </row>
    <row r="20" spans="1:9" ht="12" customHeight="1" x14ac:dyDescent="0.2">
      <c r="A20" s="34" t="s">
        <v>152</v>
      </c>
      <c r="B20" s="11">
        <v>126</v>
      </c>
      <c r="C20" s="11">
        <v>116.5</v>
      </c>
      <c r="D20" s="55">
        <v>96</v>
      </c>
      <c r="E20" s="55">
        <v>435</v>
      </c>
      <c r="F20" s="11">
        <f t="shared" si="0"/>
        <v>1213.5416666666667</v>
      </c>
      <c r="G20" s="11">
        <f>+F20/('D-22'!B39/100)</f>
        <v>2335.7233596270503</v>
      </c>
      <c r="I20" s="172"/>
    </row>
    <row r="21" spans="1:9" ht="12" customHeight="1" x14ac:dyDescent="0.2">
      <c r="A21" s="34">
        <v>1996</v>
      </c>
      <c r="B21" s="11">
        <v>85.923999999999992</v>
      </c>
      <c r="C21" s="11">
        <v>83.288520000000005</v>
      </c>
      <c r="D21" s="55">
        <v>90</v>
      </c>
      <c r="E21" s="55">
        <v>333</v>
      </c>
      <c r="F21" s="11">
        <f t="shared" si="0"/>
        <v>925.428</v>
      </c>
      <c r="G21" s="11">
        <f>+F21/('D-22'!B40/100)</f>
        <v>1749.1587789620814</v>
      </c>
      <c r="I21" s="172"/>
    </row>
    <row r="22" spans="1:9" ht="12" customHeight="1" x14ac:dyDescent="0.2">
      <c r="A22" s="34" t="s">
        <v>149</v>
      </c>
      <c r="B22" s="11">
        <v>79.732000001000003</v>
      </c>
      <c r="C22" s="11">
        <v>125.0000000000001</v>
      </c>
      <c r="D22" s="55">
        <v>51</v>
      </c>
      <c r="E22" s="55">
        <v>324</v>
      </c>
      <c r="F22" s="11">
        <f t="shared" si="0"/>
        <v>2450.9803921568646</v>
      </c>
      <c r="G22" s="11">
        <f>+F22/('D-22'!B41/100)</f>
        <v>4554.0466860125871</v>
      </c>
      <c r="I22" s="172"/>
    </row>
    <row r="23" spans="1:9" ht="12" customHeight="1" x14ac:dyDescent="0.2">
      <c r="A23" s="34" t="s">
        <v>150</v>
      </c>
      <c r="B23" s="11">
        <v>81.591000001000012</v>
      </c>
      <c r="C23" s="11">
        <v>122.9280000000001</v>
      </c>
      <c r="D23" s="55">
        <v>23</v>
      </c>
      <c r="E23" s="55">
        <v>299</v>
      </c>
      <c r="F23" s="11">
        <f t="shared" si="0"/>
        <v>5344.6956521739176</v>
      </c>
      <c r="G23" s="11">
        <f>+F23/('D-22'!B42/100)</f>
        <v>9820.4406390564254</v>
      </c>
      <c r="I23" s="172"/>
    </row>
    <row r="24" spans="1:9" ht="12" customHeight="1" x14ac:dyDescent="0.2">
      <c r="A24" s="34">
        <v>1999</v>
      </c>
      <c r="B24" s="11">
        <v>219</v>
      </c>
      <c r="C24" s="11">
        <v>396</v>
      </c>
      <c r="D24" s="55">
        <v>57</v>
      </c>
      <c r="E24" s="55">
        <v>214</v>
      </c>
      <c r="F24" s="11">
        <f t="shared" si="0"/>
        <v>6947.3684210526317</v>
      </c>
      <c r="G24" s="11">
        <f>+F24/('D-22'!B43/100)</f>
        <v>12587.041385189128</v>
      </c>
      <c r="I24" s="172"/>
    </row>
    <row r="25" spans="1:9" ht="12" customHeight="1" x14ac:dyDescent="0.2">
      <c r="A25" s="34" t="s">
        <v>151</v>
      </c>
      <c r="B25" s="11">
        <v>162.30000000000001</v>
      </c>
      <c r="C25" s="11">
        <v>258.411</v>
      </c>
      <c r="D25" s="55">
        <v>49</v>
      </c>
      <c r="E25" s="55">
        <v>179</v>
      </c>
      <c r="F25" s="11">
        <f t="shared" si="0"/>
        <v>5273.6938775510207</v>
      </c>
      <c r="G25" s="11">
        <f>+F25/('D-22'!B44/100)</f>
        <v>9343.0306502413769</v>
      </c>
      <c r="I25" s="172"/>
    </row>
    <row r="26" spans="1:9" ht="12" customHeight="1" x14ac:dyDescent="0.2">
      <c r="A26" s="34">
        <v>2001</v>
      </c>
      <c r="B26" s="11">
        <v>290.19299999999998</v>
      </c>
      <c r="C26" s="11">
        <v>382.90000000000003</v>
      </c>
      <c r="D26" s="55">
        <v>57</v>
      </c>
      <c r="E26" s="55">
        <v>169</v>
      </c>
      <c r="F26" s="11">
        <f t="shared" si="0"/>
        <v>6717.543859649124</v>
      </c>
      <c r="G26" s="11">
        <f>+F26/('D-22'!B45/100)</f>
        <v>11639.017475034707</v>
      </c>
      <c r="I26" s="172"/>
    </row>
    <row r="27" spans="1:9" ht="12" customHeight="1" x14ac:dyDescent="0.2">
      <c r="A27" s="34">
        <v>2002</v>
      </c>
      <c r="B27" s="11">
        <v>679.30900000000008</v>
      </c>
      <c r="C27" s="11">
        <v>757.65899999999999</v>
      </c>
      <c r="D27" s="55">
        <v>75</v>
      </c>
      <c r="E27" s="55">
        <v>165</v>
      </c>
      <c r="F27" s="11">
        <f t="shared" si="0"/>
        <v>10102.120000000001</v>
      </c>
      <c r="G27" s="11">
        <f>+F27/('D-22'!B46/100)</f>
        <v>17235.380774098823</v>
      </c>
      <c r="I27" s="172"/>
    </row>
    <row r="28" spans="1:9" ht="12" customHeight="1" x14ac:dyDescent="0.2">
      <c r="A28" s="34">
        <v>2003</v>
      </c>
      <c r="B28" s="11">
        <v>875.43999999999994</v>
      </c>
      <c r="C28" s="11">
        <v>991.12233000000003</v>
      </c>
      <c r="D28" s="55">
        <v>82</v>
      </c>
      <c r="E28" s="55">
        <v>163</v>
      </c>
      <c r="F28" s="11">
        <f t="shared" si="0"/>
        <v>12086.85768292683</v>
      </c>
      <c r="G28" s="11">
        <f>+F28/('D-22'!B47/100)</f>
        <v>20222.217124291768</v>
      </c>
      <c r="I28" s="172"/>
    </row>
    <row r="29" spans="1:9" ht="12" customHeight="1" x14ac:dyDescent="0.2">
      <c r="A29" s="34">
        <v>2004</v>
      </c>
      <c r="B29" s="11">
        <v>594.245</v>
      </c>
      <c r="C29" s="11">
        <v>1184.9640000000002</v>
      </c>
      <c r="D29" s="55">
        <v>86</v>
      </c>
      <c r="E29" s="55">
        <v>160</v>
      </c>
      <c r="F29" s="11">
        <f t="shared" si="0"/>
        <v>13778.6511627907</v>
      </c>
      <c r="G29" s="11">
        <f>+F29/('D-22'!B48/100)</f>
        <v>22449.211046658824</v>
      </c>
      <c r="I29" s="172"/>
    </row>
    <row r="30" spans="1:9" ht="12" customHeight="1" x14ac:dyDescent="0.2">
      <c r="A30" s="34">
        <v>2005</v>
      </c>
      <c r="B30" s="11">
        <v>480.54899999999998</v>
      </c>
      <c r="C30" s="11">
        <v>1289.51</v>
      </c>
      <c r="D30" s="55">
        <v>91</v>
      </c>
      <c r="E30" s="55">
        <v>158</v>
      </c>
      <c r="F30" s="11">
        <f>+(C30*1000)/D30</f>
        <v>14170.439560439561</v>
      </c>
      <c r="G30" s="11">
        <f>+F30/('D-22'!B49/100)</f>
        <v>22385.650257195906</v>
      </c>
      <c r="I30" s="172"/>
    </row>
    <row r="31" spans="1:9" ht="12" customHeight="1" x14ac:dyDescent="0.2">
      <c r="A31" s="34">
        <v>2006</v>
      </c>
      <c r="B31" s="11">
        <v>231.35500000000002</v>
      </c>
      <c r="C31" s="11">
        <v>1044.9869200000001</v>
      </c>
      <c r="D31" s="55">
        <v>84</v>
      </c>
      <c r="E31" s="55">
        <v>158</v>
      </c>
      <c r="F31" s="11">
        <f>+(C31*1000)/D31</f>
        <v>12440.320476190476</v>
      </c>
      <c r="G31" s="11">
        <f>+F31/('D-22'!B50/100)</f>
        <v>19064.460293713721</v>
      </c>
      <c r="I31" s="172"/>
    </row>
    <row r="32" spans="1:9" ht="12" customHeight="1" x14ac:dyDescent="0.2">
      <c r="A32" s="34">
        <v>2007</v>
      </c>
      <c r="B32" s="11">
        <v>217.18999999999997</v>
      </c>
      <c r="C32" s="11">
        <v>952.89833999999996</v>
      </c>
      <c r="D32" s="55">
        <v>79</v>
      </c>
      <c r="E32" s="55">
        <v>158</v>
      </c>
      <c r="F32" s="11">
        <f>+(C32*1000)/D32</f>
        <v>12062.004303797468</v>
      </c>
      <c r="G32" s="11">
        <f>+F32/('D-22'!B51/100)</f>
        <v>17997.173736287274</v>
      </c>
      <c r="I32" s="172"/>
    </row>
    <row r="33" spans="1:9" ht="12" customHeight="1" x14ac:dyDescent="0.2">
      <c r="A33" s="34">
        <v>2008</v>
      </c>
      <c r="B33" s="11">
        <v>114.22499999999999</v>
      </c>
      <c r="C33" s="11">
        <v>708.97140999999999</v>
      </c>
      <c r="D33" s="55">
        <v>86</v>
      </c>
      <c r="E33" s="55">
        <v>158</v>
      </c>
      <c r="F33" s="11">
        <f t="shared" ref="F33:F39" si="1">+(C33*1000)/D33</f>
        <v>8243.8536046511636</v>
      </c>
      <c r="G33" s="11">
        <f>+F33/('D-22'!B52/100)</f>
        <v>12067.760782319798</v>
      </c>
      <c r="I33" s="172"/>
    </row>
    <row r="34" spans="1:9" ht="12" customHeight="1" x14ac:dyDescent="0.2">
      <c r="A34" s="34">
        <v>2009</v>
      </c>
      <c r="B34" s="11">
        <v>291.04999999999995</v>
      </c>
      <c r="C34" s="11">
        <v>1168.9778799999999</v>
      </c>
      <c r="D34" s="55">
        <v>97</v>
      </c>
      <c r="E34" s="55">
        <v>158</v>
      </c>
      <c r="F34" s="11">
        <f t="shared" si="1"/>
        <v>12051.318350515463</v>
      </c>
      <c r="G34" s="11">
        <f>+F34/('D-22'!B53/100)</f>
        <v>17533.153565952165</v>
      </c>
      <c r="I34" s="172"/>
    </row>
    <row r="35" spans="1:9" ht="12" customHeight="1" x14ac:dyDescent="0.2">
      <c r="A35" s="34">
        <v>2010</v>
      </c>
      <c r="B35" s="11">
        <v>536.63800000000003</v>
      </c>
      <c r="C35" s="11">
        <v>3115.25</v>
      </c>
      <c r="D35" s="55">
        <v>116</v>
      </c>
      <c r="E35" s="55">
        <v>158</v>
      </c>
      <c r="F35" s="11">
        <f t="shared" si="1"/>
        <v>26855.603448275862</v>
      </c>
      <c r="G35" s="11">
        <f>+F35/('D-22'!B54/100)</f>
        <v>38602.550117030987</v>
      </c>
      <c r="I35" s="172"/>
    </row>
    <row r="36" spans="1:9" ht="12" customHeight="1" x14ac:dyDescent="0.2">
      <c r="A36" s="34">
        <v>2011</v>
      </c>
      <c r="B36" s="11">
        <v>339.38399999999996</v>
      </c>
      <c r="C36" s="11">
        <v>1687.393</v>
      </c>
      <c r="D36" s="55">
        <v>112</v>
      </c>
      <c r="E36" s="55">
        <v>158</v>
      </c>
      <c r="F36" s="11">
        <f t="shared" si="1"/>
        <v>15066.008928571429</v>
      </c>
      <c r="G36" s="11">
        <f>+F36/('D-22'!B55/100)</f>
        <v>21218.304849695367</v>
      </c>
      <c r="I36" s="172"/>
    </row>
    <row r="37" spans="1:9" ht="12" customHeight="1" x14ac:dyDescent="0.2">
      <c r="A37" s="34">
        <v>2012</v>
      </c>
      <c r="B37" s="11">
        <v>452.27800000000002</v>
      </c>
      <c r="C37" s="11">
        <v>2357.9758400000001</v>
      </c>
      <c r="D37" s="55">
        <v>105</v>
      </c>
      <c r="E37" s="55">
        <v>158</v>
      </c>
      <c r="F37" s="11">
        <f>+(C37*1000)/D37</f>
        <v>22456.912761904761</v>
      </c>
      <c r="G37" s="11">
        <f>+F37/('D-22'!B56/100)</f>
        <v>31049.112935184097</v>
      </c>
      <c r="I37" s="173"/>
    </row>
    <row r="38" spans="1:9" ht="12" customHeight="1" x14ac:dyDescent="0.2">
      <c r="A38" s="34">
        <v>2013</v>
      </c>
      <c r="B38" s="11">
        <v>481.197</v>
      </c>
      <c r="C38" s="11">
        <v>2837.6509999999998</v>
      </c>
      <c r="D38" s="55">
        <v>108</v>
      </c>
      <c r="E38" s="55">
        <v>157</v>
      </c>
      <c r="F38" s="11">
        <f>+(C38*1000)/D38</f>
        <v>26274.546296296296</v>
      </c>
      <c r="G38" s="11">
        <f>+F38/('D-22'!B57/100)</f>
        <v>35719.513561141226</v>
      </c>
      <c r="I38" s="173"/>
    </row>
    <row r="39" spans="1:9" ht="12" customHeight="1" x14ac:dyDescent="0.2">
      <c r="A39" s="34">
        <v>2014</v>
      </c>
      <c r="B39" s="11">
        <v>550.74899999999991</v>
      </c>
      <c r="C39" s="11">
        <v>2708.6959999999999</v>
      </c>
      <c r="D39" s="55">
        <v>116</v>
      </c>
      <c r="E39" s="55">
        <v>156</v>
      </c>
      <c r="F39" s="11">
        <f t="shared" si="1"/>
        <v>23350.827586206895</v>
      </c>
      <c r="G39" s="11">
        <f>+F39/('D-22'!B58/100)</f>
        <v>31201.407426736412</v>
      </c>
      <c r="I39" s="172"/>
    </row>
    <row r="40" spans="1:9" ht="12.75" customHeight="1" x14ac:dyDescent="0.2">
      <c r="A40" s="34">
        <v>2015</v>
      </c>
      <c r="B40" s="11">
        <v>640.49700000000007</v>
      </c>
      <c r="C40" s="11">
        <v>3448.4903099999997</v>
      </c>
      <c r="D40" s="55">
        <v>122</v>
      </c>
      <c r="E40" s="55">
        <v>153</v>
      </c>
      <c r="F40" s="11">
        <f>+(C40*1000)/D40</f>
        <v>28266.31401639344</v>
      </c>
      <c r="G40" s="11">
        <f>+F40/('D-22'!B59/100)</f>
        <v>37422.136081824363</v>
      </c>
      <c r="I40" s="172"/>
    </row>
    <row r="41" spans="1:9" ht="12" customHeight="1" x14ac:dyDescent="0.2">
      <c r="A41" s="34">
        <v>2016</v>
      </c>
      <c r="B41" s="11">
        <v>201.15</v>
      </c>
      <c r="C41" s="11">
        <v>1605.952</v>
      </c>
      <c r="D41" s="55">
        <v>107</v>
      </c>
      <c r="E41" s="55">
        <v>151</v>
      </c>
      <c r="F41" s="11">
        <f>+(C41*1000)/D41</f>
        <v>15008.897196261682</v>
      </c>
      <c r="G41" s="11">
        <f>+F41/('D-22'!B60/100)</f>
        <v>19683.460788345179</v>
      </c>
      <c r="I41" s="173"/>
    </row>
    <row r="42" spans="1:9" ht="12" customHeight="1" x14ac:dyDescent="0.2">
      <c r="A42" s="34">
        <v>2017</v>
      </c>
      <c r="B42" s="11">
        <v>343.24900000000002</v>
      </c>
      <c r="C42" s="11">
        <v>2919.31558</v>
      </c>
      <c r="D42" s="55">
        <v>108</v>
      </c>
      <c r="E42" s="55">
        <v>155</v>
      </c>
      <c r="F42" s="11">
        <f>+(C42*1000)/D42</f>
        <v>27030.699814814816</v>
      </c>
      <c r="G42" s="11">
        <f>+F42/('D-22'!B61/100)</f>
        <v>34825.75087012678</v>
      </c>
      <c r="I42" s="173"/>
    </row>
    <row r="43" spans="1:9" ht="12" customHeight="1" x14ac:dyDescent="0.2">
      <c r="A43" s="34">
        <v>2018</v>
      </c>
      <c r="B43" s="11">
        <v>262.62900000000002</v>
      </c>
      <c r="C43" s="11">
        <v>2350</v>
      </c>
      <c r="D43" s="55">
        <v>108</v>
      </c>
      <c r="E43" s="55">
        <v>155</v>
      </c>
      <c r="F43" s="11">
        <f t="shared" ref="F43" si="2">+(C43*1000)/D43</f>
        <v>21759.259259259259</v>
      </c>
      <c r="G43" s="11">
        <f>+F43/('D-22'!B62/100)</f>
        <v>27406.322890052797</v>
      </c>
      <c r="I43" s="173"/>
    </row>
    <row r="44" spans="1:9" ht="12" customHeight="1" x14ac:dyDescent="0.2">
      <c r="A44" s="34">
        <v>2019</v>
      </c>
      <c r="B44" s="11">
        <v>322.41500000000002</v>
      </c>
      <c r="C44" s="11">
        <v>1925.2670000000001</v>
      </c>
      <c r="D44" s="55">
        <v>88</v>
      </c>
      <c r="E44" s="55">
        <v>155</v>
      </c>
      <c r="F44" s="11">
        <f t="shared" ref="F44:F46" si="3">+(C44*1000)/D44</f>
        <v>21878.034090909092</v>
      </c>
      <c r="G44" s="11">
        <f>+F44/('D-22'!B63/100)</f>
        <v>27108.495057245502</v>
      </c>
      <c r="I44" s="173"/>
    </row>
    <row r="45" spans="1:9" ht="12" customHeight="1" x14ac:dyDescent="0.2">
      <c r="A45" s="34">
        <v>2020</v>
      </c>
      <c r="B45" s="11">
        <v>168.29</v>
      </c>
      <c r="C45" s="11">
        <v>1173.27</v>
      </c>
      <c r="D45" s="55">
        <v>60</v>
      </c>
      <c r="E45" s="55">
        <v>153</v>
      </c>
      <c r="F45" s="11">
        <f t="shared" si="3"/>
        <v>19554.5</v>
      </c>
      <c r="G45" s="11">
        <f>+F45/('D-22'!B63/100)</f>
        <v>24229.465243276816</v>
      </c>
      <c r="I45" s="173"/>
    </row>
    <row r="46" spans="1:9" ht="12" customHeight="1" x14ac:dyDescent="0.2">
      <c r="A46" s="34">
        <v>2021</v>
      </c>
      <c r="B46" s="152">
        <v>233.29099999999997</v>
      </c>
      <c r="C46" s="152">
        <v>2043</v>
      </c>
      <c r="D46" s="233">
        <v>76</v>
      </c>
      <c r="E46" s="233">
        <v>153</v>
      </c>
      <c r="F46" s="152">
        <f t="shared" si="3"/>
        <v>26881.57894736842</v>
      </c>
      <c r="G46" s="11">
        <f>+F46/('D-22'!B65/100)</f>
        <v>31432.086320765004</v>
      </c>
      <c r="I46" s="173"/>
    </row>
    <row r="47" spans="1:9" ht="12" customHeight="1" x14ac:dyDescent="0.2">
      <c r="A47" s="34">
        <v>2022</v>
      </c>
      <c r="B47" s="152">
        <v>290.86400000000003</v>
      </c>
      <c r="C47" s="152">
        <v>1848.7520000000002</v>
      </c>
      <c r="D47" s="233">
        <v>79</v>
      </c>
      <c r="E47" s="233">
        <v>152</v>
      </c>
      <c r="F47" s="152">
        <f>+(C47*1000)/D47</f>
        <v>23401.924050632915</v>
      </c>
      <c r="G47" s="11">
        <f>+F47/('D-22'!B66/100)</f>
        <v>25546.34499657591</v>
      </c>
      <c r="I47" s="173"/>
    </row>
    <row r="48" spans="1:9" ht="12" customHeight="1" x14ac:dyDescent="0.2">
      <c r="A48" s="34">
        <v>2023</v>
      </c>
      <c r="B48" s="152">
        <v>415.14870000000002</v>
      </c>
      <c r="C48" s="152">
        <v>3358.04295</v>
      </c>
      <c r="D48" s="235">
        <v>93</v>
      </c>
      <c r="E48" s="235">
        <v>151</v>
      </c>
      <c r="F48" s="152">
        <f>+(C48*1000)/D48</f>
        <v>36107.988709677418</v>
      </c>
      <c r="G48" s="11">
        <f>+F48/('D-22'!B66/100)</f>
        <v>39416.722091487158</v>
      </c>
      <c r="I48" s="173"/>
    </row>
    <row r="49" spans="1:9" ht="12" customHeight="1" x14ac:dyDescent="0.2">
      <c r="A49" s="34">
        <v>2024</v>
      </c>
      <c r="B49" s="152">
        <v>450.6123</v>
      </c>
      <c r="C49" s="152">
        <v>3563</v>
      </c>
      <c r="D49" s="235">
        <v>109</v>
      </c>
      <c r="E49" s="235">
        <v>152</v>
      </c>
      <c r="F49" s="152">
        <f>+(C49*1000)/D49</f>
        <v>32688.073394495412</v>
      </c>
      <c r="G49" s="11">
        <f>+F49/('D-22'!B67/100)</f>
        <v>34410.196910703635</v>
      </c>
      <c r="I49" s="173"/>
    </row>
    <row r="50" spans="1:9" ht="12" customHeight="1" x14ac:dyDescent="0.2">
      <c r="A50" s="34">
        <v>2025</v>
      </c>
      <c r="B50" s="152">
        <v>592.82099000000005</v>
      </c>
      <c r="C50" s="152">
        <v>5286.8164850000003</v>
      </c>
      <c r="D50" s="235">
        <v>115</v>
      </c>
      <c r="E50" s="235">
        <v>152</v>
      </c>
      <c r="F50" s="152">
        <f>+(C50*1000)/D50</f>
        <v>45972.317260869568</v>
      </c>
      <c r="G50" s="11">
        <f>+F50/('D-22'!B69/100)</f>
        <v>45972.317260869568</v>
      </c>
      <c r="I50" s="172"/>
    </row>
    <row r="51" spans="1:9" s="15" customFormat="1" ht="18.75" customHeight="1" x14ac:dyDescent="0.2">
      <c r="A51" s="342" t="s">
        <v>170</v>
      </c>
      <c r="B51" s="342"/>
      <c r="C51" s="342"/>
      <c r="D51" s="342"/>
      <c r="E51" s="342"/>
      <c r="F51" s="342"/>
      <c r="G51" s="342"/>
    </row>
    <row r="52" spans="1:9" s="15" customFormat="1" ht="12" customHeight="1" x14ac:dyDescent="0.2">
      <c r="A52" s="225"/>
      <c r="B52" s="225"/>
      <c r="C52" s="225"/>
      <c r="D52" s="225"/>
      <c r="E52" s="225"/>
      <c r="F52" s="225"/>
      <c r="G52" s="225"/>
    </row>
    <row r="53" spans="1:9" s="15" customFormat="1" ht="12" customHeight="1" x14ac:dyDescent="0.2">
      <c r="A53" s="341" t="s">
        <v>210</v>
      </c>
      <c r="B53" s="341"/>
      <c r="C53" s="341"/>
      <c r="D53" s="341"/>
      <c r="E53" s="341"/>
      <c r="F53" s="341"/>
      <c r="G53" s="341"/>
    </row>
    <row r="54" spans="1:9" s="15" customFormat="1" ht="12" customHeight="1" x14ac:dyDescent="0.2">
      <c r="A54" s="341" t="s">
        <v>211</v>
      </c>
      <c r="B54" s="341"/>
      <c r="C54" s="341"/>
      <c r="D54" s="341"/>
      <c r="E54" s="341"/>
      <c r="F54" s="341"/>
      <c r="G54" s="341"/>
    </row>
    <row r="55" spans="1:9" s="15" customFormat="1" ht="12" customHeight="1" x14ac:dyDescent="0.2">
      <c r="A55" s="341" t="s">
        <v>188</v>
      </c>
      <c r="B55" s="341"/>
      <c r="C55" s="341"/>
      <c r="D55" s="341"/>
      <c r="E55" s="341"/>
      <c r="F55" s="341"/>
      <c r="G55" s="341"/>
    </row>
    <row r="56" spans="1:9" s="15" customFormat="1" ht="12" customHeight="1" x14ac:dyDescent="0.2">
      <c r="A56" s="341" t="s">
        <v>189</v>
      </c>
      <c r="B56" s="341"/>
      <c r="C56" s="341"/>
      <c r="D56" s="341"/>
      <c r="E56" s="341"/>
      <c r="F56" s="341"/>
      <c r="G56" s="341"/>
    </row>
    <row r="57" spans="1:9" s="15" customFormat="1" ht="12" customHeight="1" x14ac:dyDescent="0.2">
      <c r="A57" s="341" t="s">
        <v>163</v>
      </c>
      <c r="B57" s="341"/>
      <c r="C57" s="341"/>
      <c r="D57" s="341"/>
      <c r="E57" s="341"/>
      <c r="F57" s="341"/>
      <c r="G57" s="341"/>
    </row>
    <row r="58" spans="1:9" ht="12" customHeight="1" x14ac:dyDescent="0.2">
      <c r="A58" s="341" t="s">
        <v>212</v>
      </c>
      <c r="B58" s="341"/>
      <c r="C58" s="341"/>
      <c r="D58" s="341"/>
      <c r="E58" s="341"/>
      <c r="F58" s="341"/>
      <c r="G58" s="341"/>
    </row>
    <row r="59" spans="1:9" ht="12" customHeight="1" x14ac:dyDescent="0.2">
      <c r="A59" s="341" t="s">
        <v>48</v>
      </c>
      <c r="B59" s="341"/>
      <c r="C59" s="341"/>
      <c r="D59" s="341"/>
      <c r="E59" s="341"/>
      <c r="F59" s="341"/>
      <c r="G59" s="341"/>
    </row>
    <row r="60" spans="1:9" ht="12" customHeight="1" x14ac:dyDescent="0.2">
      <c r="A60" s="341" t="s">
        <v>49</v>
      </c>
      <c r="B60" s="341"/>
      <c r="C60" s="341"/>
      <c r="D60" s="341"/>
      <c r="E60" s="341"/>
      <c r="F60" s="341"/>
      <c r="G60" s="341"/>
    </row>
    <row r="61" spans="1:9" ht="12" customHeight="1" x14ac:dyDescent="0.2">
      <c r="A61" s="341" t="s">
        <v>50</v>
      </c>
      <c r="B61" s="341"/>
      <c r="C61" s="341"/>
      <c r="D61" s="341"/>
      <c r="E61" s="341"/>
      <c r="F61" s="341"/>
      <c r="G61" s="341"/>
    </row>
    <row r="62" spans="1:9" x14ac:dyDescent="0.2">
      <c r="A62" s="63"/>
      <c r="B62" s="63"/>
      <c r="C62" s="63"/>
      <c r="D62" s="63"/>
      <c r="E62" s="63"/>
      <c r="F62" s="63"/>
      <c r="G62" s="63"/>
    </row>
    <row r="63" spans="1:9" x14ac:dyDescent="0.2">
      <c r="A63" s="34"/>
      <c r="B63" s="35"/>
      <c r="C63" s="35"/>
      <c r="D63" s="35"/>
      <c r="E63" s="35"/>
      <c r="F63" s="35"/>
      <c r="G63" s="35"/>
    </row>
    <row r="64" spans="1:9" s="102" customFormat="1" x14ac:dyDescent="0.2">
      <c r="A64" s="116"/>
      <c r="B64" s="117"/>
      <c r="C64" s="117"/>
      <c r="D64" s="117"/>
      <c r="E64" s="117"/>
      <c r="F64" s="117"/>
      <c r="G64" s="117"/>
    </row>
    <row r="65" spans="1:11" x14ac:dyDescent="0.2">
      <c r="A65" s="34"/>
      <c r="B65" s="35"/>
      <c r="C65" s="35"/>
      <c r="D65" s="35"/>
      <c r="E65" s="35"/>
      <c r="F65" s="35"/>
      <c r="G65" s="35"/>
    </row>
    <row r="66" spans="1:11" ht="22.5" customHeight="1" x14ac:dyDescent="0.2">
      <c r="A66" s="332" t="s">
        <v>181</v>
      </c>
      <c r="B66" s="332"/>
      <c r="C66" s="332"/>
      <c r="D66" s="332"/>
      <c r="E66" s="332"/>
      <c r="F66" s="332"/>
      <c r="G66" s="332"/>
    </row>
    <row r="67" spans="1:11" ht="56.25" x14ac:dyDescent="0.2">
      <c r="A67" s="49" t="s">
        <v>51</v>
      </c>
      <c r="B67" s="48" t="s">
        <v>37</v>
      </c>
      <c r="C67" s="48" t="s">
        <v>42</v>
      </c>
      <c r="D67" s="48" t="s">
        <v>38</v>
      </c>
      <c r="E67" s="48" t="s">
        <v>39</v>
      </c>
      <c r="F67" s="48" t="s">
        <v>40</v>
      </c>
      <c r="G67" s="48" t="str">
        <f>G2</f>
        <v>Real Average
Exvessel
Value/Vessel
(2025 dollars)</v>
      </c>
    </row>
    <row r="68" spans="1:11" x14ac:dyDescent="0.2">
      <c r="A68" s="34">
        <v>1978</v>
      </c>
      <c r="B68" s="11">
        <f>B3</f>
        <v>4745.8</v>
      </c>
      <c r="C68" s="11">
        <f>C3</f>
        <v>10025</v>
      </c>
      <c r="D68" s="55">
        <f>D3</f>
        <v>3041</v>
      </c>
      <c r="E68" s="55">
        <f>E3</f>
        <v>3291</v>
      </c>
      <c r="F68" s="11">
        <f>F3</f>
        <v>3296.6129562643869</v>
      </c>
      <c r="G68" s="11">
        <f>G3</f>
        <v>12738.054998352191</v>
      </c>
    </row>
    <row r="69" spans="1:11" x14ac:dyDescent="0.2">
      <c r="A69" s="34">
        <v>1979</v>
      </c>
      <c r="B69" s="11">
        <f t="shared" ref="B69:G69" si="4">B4</f>
        <v>5262.3</v>
      </c>
      <c r="C69" s="11">
        <f t="shared" si="4"/>
        <v>15091</v>
      </c>
      <c r="D69" s="55">
        <f t="shared" si="4"/>
        <v>2778</v>
      </c>
      <c r="E69" s="55">
        <f t="shared" si="4"/>
        <v>3068</v>
      </c>
      <c r="F69" s="11">
        <f t="shared" si="4"/>
        <v>5432.3254139668825</v>
      </c>
      <c r="G69" s="11">
        <f t="shared" si="4"/>
        <v>19382.598586983488</v>
      </c>
    </row>
    <row r="70" spans="1:11" x14ac:dyDescent="0.2">
      <c r="A70" s="34">
        <v>1980</v>
      </c>
      <c r="B70" s="11">
        <f t="shared" ref="B70:G70" si="5">B5</f>
        <v>3397.8</v>
      </c>
      <c r="C70" s="11">
        <f t="shared" si="5"/>
        <v>7114</v>
      </c>
      <c r="D70" s="55">
        <f t="shared" si="5"/>
        <v>2626</v>
      </c>
      <c r="E70" s="55">
        <f t="shared" si="5"/>
        <v>2797</v>
      </c>
      <c r="F70" s="11">
        <f t="shared" si="5"/>
        <v>2709.0632140137091</v>
      </c>
      <c r="G70" s="11">
        <f t="shared" si="5"/>
        <v>8865.0578389028542</v>
      </c>
    </row>
    <row r="71" spans="1:11" x14ac:dyDescent="0.2">
      <c r="A71" s="34" t="s">
        <v>236</v>
      </c>
      <c r="B71" s="11">
        <f t="shared" ref="B71:G71" si="6">AVERAGE(B6:B10)</f>
        <v>1432.5000000000002</v>
      </c>
      <c r="C71" s="11">
        <f t="shared" si="6"/>
        <v>3225.4</v>
      </c>
      <c r="D71" s="55">
        <f t="shared" si="6"/>
        <v>1675.4</v>
      </c>
      <c r="E71" s="55">
        <f t="shared" si="6"/>
        <v>2232.8000000000002</v>
      </c>
      <c r="F71" s="11">
        <f t="shared" si="6"/>
        <v>1695.7807230893129</v>
      </c>
      <c r="G71" s="11">
        <f t="shared" si="6"/>
        <v>4729.2933180916789</v>
      </c>
    </row>
    <row r="72" spans="1:11" x14ac:dyDescent="0.2">
      <c r="A72" s="34" t="s">
        <v>15</v>
      </c>
      <c r="B72" s="11">
        <f t="shared" ref="B72:G72" si="7">AVERAGE(B11:B15)</f>
        <v>752.0200000000001</v>
      </c>
      <c r="C72" s="11">
        <f t="shared" si="7"/>
        <v>1669.9</v>
      </c>
      <c r="D72" s="55">
        <f t="shared" si="7"/>
        <v>913</v>
      </c>
      <c r="E72" s="55">
        <f t="shared" si="7"/>
        <v>1349</v>
      </c>
      <c r="F72" s="11">
        <f t="shared" si="7"/>
        <v>1996.6472053549107</v>
      </c>
      <c r="G72" s="11">
        <f t="shared" si="7"/>
        <v>4652.9743471519605</v>
      </c>
    </row>
    <row r="73" spans="1:11" x14ac:dyDescent="0.2">
      <c r="A73" s="34" t="s">
        <v>237</v>
      </c>
      <c r="B73" s="11">
        <f t="shared" ref="B73:G73" si="8">AVERAGE(B16:B20)</f>
        <v>345.19259999999997</v>
      </c>
      <c r="C73" s="11">
        <f>AVERAGE(C16:C20)</f>
        <v>834.125</v>
      </c>
      <c r="D73" s="55">
        <f t="shared" si="8"/>
        <v>397.2</v>
      </c>
      <c r="E73" s="55">
        <f t="shared" si="8"/>
        <v>585.79999999999995</v>
      </c>
      <c r="F73" s="11">
        <f t="shared" si="8"/>
        <v>1607.4571198356114</v>
      </c>
      <c r="G73" s="11">
        <f t="shared" si="8"/>
        <v>3259.5671436633229</v>
      </c>
    </row>
    <row r="74" spans="1:11" x14ac:dyDescent="0.2">
      <c r="A74" s="34" t="s">
        <v>238</v>
      </c>
      <c r="B74" s="11">
        <f t="shared" ref="B74:G74" si="9">AVERAGE(B21:B25)</f>
        <v>125.7094000004</v>
      </c>
      <c r="C74" s="11">
        <f t="shared" si="9"/>
        <v>197.12550400000003</v>
      </c>
      <c r="D74" s="55">
        <f t="shared" si="9"/>
        <v>54</v>
      </c>
      <c r="E74" s="55">
        <f t="shared" si="9"/>
        <v>269.8</v>
      </c>
      <c r="F74" s="11">
        <f t="shared" si="9"/>
        <v>4188.4332685868867</v>
      </c>
      <c r="G74" s="11">
        <f t="shared" si="9"/>
        <v>7610.7436278923196</v>
      </c>
      <c r="H74" s="28"/>
      <c r="I74" s="28" t="s">
        <v>228</v>
      </c>
      <c r="J74" s="28"/>
      <c r="K74" s="28"/>
    </row>
    <row r="75" spans="1:11" x14ac:dyDescent="0.2">
      <c r="A75" s="34" t="s">
        <v>209</v>
      </c>
      <c r="B75" s="11">
        <f>AVERAGE(B26:B30)</f>
        <v>583.94719999999995</v>
      </c>
      <c r="C75" s="11">
        <f t="shared" ref="C75:G75" si="10">AVERAGE(C26:C30)</f>
        <v>921.23106600000006</v>
      </c>
      <c r="D75" s="11">
        <f t="shared" si="10"/>
        <v>78.2</v>
      </c>
      <c r="E75" s="11">
        <f t="shared" si="10"/>
        <v>163</v>
      </c>
      <c r="F75" s="11">
        <f t="shared" si="10"/>
        <v>11371.122453161242</v>
      </c>
      <c r="G75" s="11">
        <f t="shared" si="10"/>
        <v>18786.295335456009</v>
      </c>
    </row>
    <row r="76" spans="1:11" x14ac:dyDescent="0.2">
      <c r="A76" s="34" t="s">
        <v>243</v>
      </c>
      <c r="B76" s="11">
        <f>AVERAGE(B31:B35)</f>
        <v>278.09160000000003</v>
      </c>
      <c r="C76" s="11">
        <f t="shared" ref="C76:G76" si="11">AVERAGE(C31:C35)</f>
        <v>1398.2169099999999</v>
      </c>
      <c r="D76" s="11">
        <f t="shared" si="11"/>
        <v>92.4</v>
      </c>
      <c r="E76" s="11">
        <f t="shared" si="11"/>
        <v>158</v>
      </c>
      <c r="F76" s="11">
        <f t="shared" si="11"/>
        <v>14330.62003668609</v>
      </c>
      <c r="G76" s="11">
        <f t="shared" si="11"/>
        <v>21053.019699060787</v>
      </c>
    </row>
    <row r="77" spans="1:11" x14ac:dyDescent="0.2">
      <c r="A77" s="34">
        <v>2011</v>
      </c>
      <c r="B77" s="11">
        <f t="shared" ref="B77:G89" si="12">B36</f>
        <v>339.38399999999996</v>
      </c>
      <c r="C77" s="11">
        <f t="shared" si="12"/>
        <v>1687.393</v>
      </c>
      <c r="D77" s="55">
        <f t="shared" si="12"/>
        <v>112</v>
      </c>
      <c r="E77" s="55">
        <f t="shared" si="12"/>
        <v>158</v>
      </c>
      <c r="F77" s="11">
        <f t="shared" si="12"/>
        <v>15066.008928571429</v>
      </c>
      <c r="G77" s="11">
        <f t="shared" si="12"/>
        <v>21218.304849695367</v>
      </c>
      <c r="H77" s="2">
        <f>A77</f>
        <v>2011</v>
      </c>
      <c r="I77" s="123">
        <f>SUM('D-4'!D54,'D-5'!D40,'D-6'!D36)</f>
        <v>880</v>
      </c>
      <c r="J77" s="123">
        <f>SUM('D-4'!E54,'D-5'!E40,'D-6'!E36)</f>
        <v>2349</v>
      </c>
      <c r="K77" s="171">
        <f>I77/J77</f>
        <v>0.37462750106428266</v>
      </c>
    </row>
    <row r="78" spans="1:11" x14ac:dyDescent="0.2">
      <c r="A78" s="34">
        <v>2012</v>
      </c>
      <c r="B78" s="11">
        <f t="shared" si="12"/>
        <v>452.27800000000002</v>
      </c>
      <c r="C78" s="11">
        <f t="shared" si="12"/>
        <v>2357.9758400000001</v>
      </c>
      <c r="D78" s="55">
        <f t="shared" si="12"/>
        <v>105</v>
      </c>
      <c r="E78" s="55">
        <f t="shared" si="12"/>
        <v>158</v>
      </c>
      <c r="F78" s="11">
        <f t="shared" si="12"/>
        <v>22456.912761904761</v>
      </c>
      <c r="G78" s="11">
        <f t="shared" si="12"/>
        <v>31049.112935184097</v>
      </c>
      <c r="H78" s="2">
        <f t="shared" ref="H78:H83" si="13">A78</f>
        <v>2012</v>
      </c>
      <c r="I78" s="123">
        <f>SUM('D-4'!D55,'D-5'!D41,'D-6'!D37)</f>
        <v>1090</v>
      </c>
      <c r="J78" s="123">
        <f>SUM('D-4'!E55,'D-5'!E41,'D-6'!E37)</f>
        <v>2320</v>
      </c>
      <c r="K78" s="171">
        <f>I78/J78</f>
        <v>0.46982758620689657</v>
      </c>
    </row>
    <row r="79" spans="1:11" x14ac:dyDescent="0.2">
      <c r="A79" s="34">
        <v>2013</v>
      </c>
      <c r="B79" s="11">
        <f t="shared" si="12"/>
        <v>481.197</v>
      </c>
      <c r="C79" s="11">
        <f t="shared" si="12"/>
        <v>2837.6509999999998</v>
      </c>
      <c r="D79" s="55">
        <f t="shared" si="12"/>
        <v>108</v>
      </c>
      <c r="E79" s="55">
        <f t="shared" si="12"/>
        <v>157</v>
      </c>
      <c r="F79" s="11">
        <f t="shared" si="12"/>
        <v>26274.546296296296</v>
      </c>
      <c r="G79" s="11">
        <f t="shared" si="12"/>
        <v>35719.513561141226</v>
      </c>
      <c r="H79" s="2">
        <f t="shared" si="13"/>
        <v>2013</v>
      </c>
      <c r="I79" s="123">
        <f>SUM('D-4'!D56,'D-5'!D42,'D-6'!D38)</f>
        <v>1178</v>
      </c>
      <c r="J79" s="123">
        <f>SUM('D-4'!E56,'D-5'!E42,'D-6'!E38)</f>
        <v>2297</v>
      </c>
      <c r="K79" s="171">
        <f>I79/J79</f>
        <v>0.51284283848498036</v>
      </c>
    </row>
    <row r="80" spans="1:11" x14ac:dyDescent="0.2">
      <c r="A80" s="34">
        <v>2014</v>
      </c>
      <c r="B80" s="11">
        <f t="shared" si="12"/>
        <v>550.74899999999991</v>
      </c>
      <c r="C80" s="11">
        <f t="shared" si="12"/>
        <v>2708.6959999999999</v>
      </c>
      <c r="D80" s="55">
        <f t="shared" si="12"/>
        <v>116</v>
      </c>
      <c r="E80" s="55">
        <f t="shared" si="12"/>
        <v>156</v>
      </c>
      <c r="F80" s="11">
        <f t="shared" si="12"/>
        <v>23350.827586206895</v>
      </c>
      <c r="G80" s="11">
        <f t="shared" si="12"/>
        <v>31201.407426736412</v>
      </c>
      <c r="H80" s="2">
        <f t="shared" si="13"/>
        <v>2014</v>
      </c>
      <c r="I80" s="123">
        <f>SUM('D-4'!D57,'D-5'!D43,'D-6'!D39)</f>
        <v>1262</v>
      </c>
      <c r="J80" s="123">
        <f>SUM('D-4'!E57,'D-5'!E43,'D-6'!E39)</f>
        <v>2268</v>
      </c>
      <c r="K80" s="171">
        <f>I80/J80</f>
        <v>0.5564373897707231</v>
      </c>
    </row>
    <row r="81" spans="1:11" x14ac:dyDescent="0.2">
      <c r="A81" s="34">
        <v>2015</v>
      </c>
      <c r="B81" s="11">
        <f t="shared" si="12"/>
        <v>640.49700000000007</v>
      </c>
      <c r="C81" s="11">
        <f t="shared" si="12"/>
        <v>3448.4903099999997</v>
      </c>
      <c r="D81" s="55">
        <f t="shared" si="12"/>
        <v>122</v>
      </c>
      <c r="E81" s="55">
        <f t="shared" si="12"/>
        <v>153</v>
      </c>
      <c r="F81" s="11">
        <f t="shared" si="12"/>
        <v>28266.31401639344</v>
      </c>
      <c r="G81" s="11">
        <f t="shared" si="12"/>
        <v>37422.136081824363</v>
      </c>
      <c r="H81" s="2">
        <f t="shared" si="13"/>
        <v>2015</v>
      </c>
      <c r="I81" s="123">
        <f>SUM('D-4'!D58,'D-5'!D44,'D-6'!D40)</f>
        <v>1197</v>
      </c>
      <c r="J81" s="123">
        <f>SUM('D-4'!E58,'D-5'!E44,'D-6'!E40)</f>
        <v>2264</v>
      </c>
      <c r="K81" s="171">
        <f>I81/J81</f>
        <v>0.5287102473498233</v>
      </c>
    </row>
    <row r="82" spans="1:11" x14ac:dyDescent="0.2">
      <c r="A82" s="34">
        <v>2016</v>
      </c>
      <c r="B82" s="11">
        <f t="shared" si="12"/>
        <v>201.15</v>
      </c>
      <c r="C82" s="11">
        <f t="shared" si="12"/>
        <v>1605.952</v>
      </c>
      <c r="D82" s="55">
        <f t="shared" si="12"/>
        <v>107</v>
      </c>
      <c r="E82" s="55">
        <f t="shared" si="12"/>
        <v>151</v>
      </c>
      <c r="F82" s="11">
        <f t="shared" si="12"/>
        <v>15008.897196261682</v>
      </c>
      <c r="G82" s="11">
        <f t="shared" si="12"/>
        <v>19683.460788345179</v>
      </c>
      <c r="H82" s="2">
        <f t="shared" si="13"/>
        <v>2016</v>
      </c>
      <c r="I82" s="123">
        <f>SUM('D-4'!D59,'D-5'!D45,'D-6'!D41)</f>
        <v>858</v>
      </c>
      <c r="J82" s="123">
        <f>SUM('D-4'!E59,'D-5'!E45,'D-6'!E41)</f>
        <v>2228</v>
      </c>
      <c r="K82" s="171">
        <f>I82/J82</f>
        <v>0.38509874326750448</v>
      </c>
    </row>
    <row r="83" spans="1:11" x14ac:dyDescent="0.2">
      <c r="A83" s="34">
        <v>2017</v>
      </c>
      <c r="B83" s="11">
        <f t="shared" si="12"/>
        <v>343.24900000000002</v>
      </c>
      <c r="C83" s="11">
        <f t="shared" si="12"/>
        <v>2919.31558</v>
      </c>
      <c r="D83" s="55">
        <f t="shared" si="12"/>
        <v>108</v>
      </c>
      <c r="E83" s="55">
        <f t="shared" si="12"/>
        <v>155</v>
      </c>
      <c r="F83" s="11">
        <f t="shared" si="12"/>
        <v>27030.699814814816</v>
      </c>
      <c r="G83" s="11">
        <f t="shared" si="12"/>
        <v>34825.75087012678</v>
      </c>
      <c r="H83" s="2">
        <f t="shared" si="13"/>
        <v>2017</v>
      </c>
      <c r="I83" s="123">
        <f>SUM('D-4'!D60,'D-5'!D46,'D-6'!D42)</f>
        <v>684</v>
      </c>
      <c r="J83" s="123">
        <f>SUM('D-4'!E60,'D-5'!E46,'D-6'!E42)</f>
        <v>2194</v>
      </c>
      <c r="K83" s="171">
        <f>I83/J83</f>
        <v>0.31175934366453967</v>
      </c>
    </row>
    <row r="84" spans="1:11" x14ac:dyDescent="0.2">
      <c r="A84" s="34">
        <v>2018</v>
      </c>
      <c r="B84" s="11">
        <f t="shared" si="12"/>
        <v>262.62900000000002</v>
      </c>
      <c r="C84" s="11">
        <f t="shared" si="12"/>
        <v>2350</v>
      </c>
      <c r="D84" s="55">
        <f t="shared" si="12"/>
        <v>108</v>
      </c>
      <c r="E84" s="55">
        <f t="shared" si="12"/>
        <v>155</v>
      </c>
      <c r="F84" s="11">
        <f t="shared" si="12"/>
        <v>21759.259259259259</v>
      </c>
      <c r="G84" s="11">
        <f t="shared" si="12"/>
        <v>27406.322890052797</v>
      </c>
      <c r="H84" s="2">
        <f t="shared" ref="H84:H87" si="14">A84</f>
        <v>2018</v>
      </c>
      <c r="I84" s="123">
        <f>SUM('D-4'!D61,'D-5'!D47,'D-6'!D43)</f>
        <v>794</v>
      </c>
      <c r="J84" s="123">
        <f>SUM('D-4'!E61,'D-5'!E47,'D-6'!E43)</f>
        <v>2172</v>
      </c>
      <c r="K84" s="176">
        <f>I84/J84</f>
        <v>0.36556169429097607</v>
      </c>
    </row>
    <row r="85" spans="1:11" x14ac:dyDescent="0.2">
      <c r="A85" s="34">
        <v>2019</v>
      </c>
      <c r="B85" s="11">
        <f t="shared" si="12"/>
        <v>322.41500000000002</v>
      </c>
      <c r="C85" s="11">
        <f t="shared" si="12"/>
        <v>1925.2670000000001</v>
      </c>
      <c r="D85" s="55">
        <f t="shared" si="12"/>
        <v>88</v>
      </c>
      <c r="E85" s="55">
        <f t="shared" si="12"/>
        <v>155</v>
      </c>
      <c r="F85" s="11">
        <f t="shared" si="12"/>
        <v>21878.034090909092</v>
      </c>
      <c r="G85" s="11">
        <f t="shared" si="12"/>
        <v>27108.495057245502</v>
      </c>
      <c r="H85" s="2">
        <f t="shared" ref="H85:H91" si="15">A85</f>
        <v>2019</v>
      </c>
      <c r="I85" s="123">
        <f>SUM('D-4'!D62,'D-5'!D48,'D-6'!D44)</f>
        <v>877</v>
      </c>
      <c r="J85" s="123">
        <f>SUM('D-4'!E62,'D-5'!E48,'D-6'!E44)</f>
        <v>2133</v>
      </c>
      <c r="K85" s="176">
        <f>I85/J85</f>
        <v>0.41115799343647447</v>
      </c>
    </row>
    <row r="86" spans="1:11" x14ac:dyDescent="0.2">
      <c r="A86" s="34">
        <v>2020</v>
      </c>
      <c r="B86" s="11">
        <f t="shared" si="12"/>
        <v>168.29</v>
      </c>
      <c r="C86" s="11">
        <f t="shared" si="12"/>
        <v>1173.27</v>
      </c>
      <c r="D86" s="55">
        <f t="shared" si="12"/>
        <v>60</v>
      </c>
      <c r="E86" s="55">
        <f t="shared" si="12"/>
        <v>153</v>
      </c>
      <c r="F86" s="11">
        <f t="shared" si="12"/>
        <v>19554.5</v>
      </c>
      <c r="G86" s="11">
        <f t="shared" si="12"/>
        <v>24229.465243276816</v>
      </c>
      <c r="H86" s="2">
        <f t="shared" si="15"/>
        <v>2020</v>
      </c>
      <c r="I86" s="123">
        <f>SUM('D-4'!D63,'D-5'!D49,'D-6'!D45)</f>
        <v>707</v>
      </c>
      <c r="J86" s="123">
        <f>SUM('D-4'!E63,'D-5'!E49,'D-6'!E45)</f>
        <v>2092</v>
      </c>
      <c r="K86" s="176">
        <f>I86/J86</f>
        <v>0.33795411089866156</v>
      </c>
    </row>
    <row r="87" spans="1:11" x14ac:dyDescent="0.2">
      <c r="A87" s="34">
        <v>2021</v>
      </c>
      <c r="B87" s="11">
        <f t="shared" si="12"/>
        <v>233.29099999999997</v>
      </c>
      <c r="C87" s="11">
        <f t="shared" si="12"/>
        <v>2043</v>
      </c>
      <c r="D87" s="55">
        <f t="shared" si="12"/>
        <v>76</v>
      </c>
      <c r="E87" s="55">
        <f t="shared" si="12"/>
        <v>153</v>
      </c>
      <c r="F87" s="11">
        <f t="shared" si="12"/>
        <v>26881.57894736842</v>
      </c>
      <c r="G87" s="11">
        <f t="shared" si="12"/>
        <v>31432.086320765004</v>
      </c>
      <c r="H87" s="2">
        <f t="shared" si="14"/>
        <v>2021</v>
      </c>
      <c r="I87" s="123">
        <f>SUM('D-4'!D64,'D-5'!D50,'D-6'!D46)</f>
        <v>749</v>
      </c>
      <c r="J87" s="123">
        <f>SUM('D-4'!E64,'D-5'!E50,'D-6'!E46)</f>
        <v>2062</v>
      </c>
      <c r="K87" s="176">
        <f>I87/J87</f>
        <v>0.36323957322987394</v>
      </c>
    </row>
    <row r="88" spans="1:11" x14ac:dyDescent="0.2">
      <c r="A88" s="34">
        <v>2022</v>
      </c>
      <c r="B88" s="11">
        <f t="shared" si="12"/>
        <v>290.86400000000003</v>
      </c>
      <c r="C88" s="11">
        <f t="shared" si="12"/>
        <v>1848.7520000000002</v>
      </c>
      <c r="D88" s="55">
        <f t="shared" si="12"/>
        <v>79</v>
      </c>
      <c r="E88" s="55">
        <f t="shared" si="12"/>
        <v>152</v>
      </c>
      <c r="F88" s="11">
        <f t="shared" si="12"/>
        <v>23401.924050632915</v>
      </c>
      <c r="G88" s="11">
        <f t="shared" si="12"/>
        <v>25546.34499657591</v>
      </c>
      <c r="H88" s="2">
        <f t="shared" si="15"/>
        <v>2022</v>
      </c>
      <c r="I88" s="123">
        <f>SUM('D-4'!D65,'D-5'!D51,'D-6'!D47)</f>
        <v>723</v>
      </c>
      <c r="J88" s="123">
        <f>SUM('D-4'!E65,'D-5'!E51,'D-6'!E47)</f>
        <v>2011</v>
      </c>
      <c r="K88" s="176">
        <f>I88/J88</f>
        <v>0.35952262555942316</v>
      </c>
    </row>
    <row r="89" spans="1:11" ht="11.25" customHeight="1" x14ac:dyDescent="0.2">
      <c r="A89" s="34">
        <v>2023</v>
      </c>
      <c r="B89" s="11">
        <f t="shared" si="12"/>
        <v>415.14870000000002</v>
      </c>
      <c r="C89" s="11">
        <f t="shared" si="12"/>
        <v>3358.04295</v>
      </c>
      <c r="D89" s="55">
        <f t="shared" si="12"/>
        <v>93</v>
      </c>
      <c r="E89" s="55">
        <f t="shared" si="12"/>
        <v>151</v>
      </c>
      <c r="F89" s="11">
        <f t="shared" si="12"/>
        <v>36107.988709677418</v>
      </c>
      <c r="G89" s="11">
        <f t="shared" si="12"/>
        <v>39416.722091487158</v>
      </c>
      <c r="H89" s="2">
        <f t="shared" ref="H89:H90" si="16">A89</f>
        <v>2023</v>
      </c>
      <c r="I89" s="123">
        <f>SUM('D-4'!D66,'D-5'!D52,'D-6'!D48)</f>
        <v>184</v>
      </c>
      <c r="J89" s="123">
        <f>SUM('D-4'!E66,'D-5'!E52,'D-6'!E48)</f>
        <v>1994</v>
      </c>
      <c r="K89" s="176">
        <f>I89/J89</f>
        <v>9.2276830491474421E-2</v>
      </c>
    </row>
    <row r="90" spans="1:11" ht="11.25" customHeight="1" x14ac:dyDescent="0.2">
      <c r="A90" s="34">
        <v>2024</v>
      </c>
      <c r="B90" s="11">
        <f t="shared" ref="B90:E91" si="17">B49</f>
        <v>450.6123</v>
      </c>
      <c r="C90" s="11">
        <f t="shared" si="17"/>
        <v>3563</v>
      </c>
      <c r="D90" s="55">
        <f t="shared" si="17"/>
        <v>109</v>
      </c>
      <c r="E90" s="55">
        <f t="shared" si="17"/>
        <v>152</v>
      </c>
      <c r="F90" s="11">
        <f t="shared" ref="F90:G91" si="18">F49</f>
        <v>32688.073394495412</v>
      </c>
      <c r="G90" s="11">
        <f t="shared" si="18"/>
        <v>34410.196910703635</v>
      </c>
      <c r="H90" s="2">
        <f t="shared" si="16"/>
        <v>2024</v>
      </c>
      <c r="I90" s="123">
        <f>SUM('D-4'!D67,'D-5'!D53,'D-6'!D49)</f>
        <v>271</v>
      </c>
      <c r="J90" s="123">
        <f>SUM('D-4'!E67,'D-5'!E53,'D-6'!E49)</f>
        <v>1903</v>
      </c>
      <c r="K90" s="176">
        <f>I90/J90</f>
        <v>0.14240672622175513</v>
      </c>
    </row>
    <row r="91" spans="1:11" ht="11.25" customHeight="1" x14ac:dyDescent="0.2">
      <c r="A91" s="34">
        <v>2025</v>
      </c>
      <c r="B91" s="11">
        <f t="shared" si="17"/>
        <v>592.82099000000005</v>
      </c>
      <c r="C91" s="11">
        <f t="shared" si="17"/>
        <v>5286.8164850000003</v>
      </c>
      <c r="D91" s="55">
        <f t="shared" si="17"/>
        <v>115</v>
      </c>
      <c r="E91" s="55">
        <f t="shared" si="17"/>
        <v>152</v>
      </c>
      <c r="F91" s="11">
        <f t="shared" si="18"/>
        <v>45972.317260869568</v>
      </c>
      <c r="G91" s="11">
        <f t="shared" si="18"/>
        <v>45972.317260869568</v>
      </c>
      <c r="H91" s="28">
        <f t="shared" si="15"/>
        <v>2025</v>
      </c>
      <c r="I91" s="228">
        <f>SUM('D-4'!D68,'D-5'!D54,'D-6'!D50)</f>
        <v>282</v>
      </c>
      <c r="J91" s="228">
        <f>SUM('D-4'!E68,'D-5'!E54,'D-6'!E50)</f>
        <v>1794</v>
      </c>
      <c r="K91" s="244">
        <f>I91/J91</f>
        <v>0.15719063545150502</v>
      </c>
    </row>
    <row r="92" spans="1:11" ht="24.75" customHeight="1" x14ac:dyDescent="0.2">
      <c r="A92" s="339" t="str">
        <f>A51</f>
        <v>a/  Derived from vessel registrations and fish landing tickets.  All values in this table are based on preliminary information available at the start of each year's salmon review.</v>
      </c>
      <c r="B92" s="339"/>
      <c r="C92" s="339"/>
      <c r="D92" s="339"/>
      <c r="E92" s="339"/>
      <c r="F92" s="339"/>
      <c r="G92" s="339"/>
      <c r="H92" s="227" t="s">
        <v>229</v>
      </c>
      <c r="I92" s="123">
        <f>AVERAGE(I78:I91)</f>
        <v>775.42857142857144</v>
      </c>
      <c r="J92" s="123">
        <f>AVERAGE(J78:J91)</f>
        <v>2123.7142857142858</v>
      </c>
      <c r="K92" s="176">
        <f>I92/J92</f>
        <v>0.3651284810978071</v>
      </c>
    </row>
    <row r="93" spans="1:11" ht="11.25" customHeight="1" x14ac:dyDescent="0.2">
      <c r="A93" s="340" t="str">
        <f t="shared" ref="A93:A101" si="19">A53</f>
        <v>b/  312 licenses and delivery permits purchased by buyback program in 1984.</v>
      </c>
      <c r="B93" s="340"/>
      <c r="C93" s="340"/>
      <c r="D93" s="340"/>
      <c r="E93" s="340"/>
      <c r="F93" s="340"/>
      <c r="G93" s="340"/>
    </row>
    <row r="94" spans="1:11" ht="11.25" customHeight="1" x14ac:dyDescent="0.2">
      <c r="A94" s="340" t="str">
        <f t="shared" si="19"/>
        <v>c/  118 licenses and delivery permits purchased by buyback program in 1985.</v>
      </c>
      <c r="B94" s="340"/>
      <c r="C94" s="340"/>
      <c r="D94" s="340"/>
      <c r="E94" s="340"/>
      <c r="F94" s="340"/>
      <c r="G94" s="340"/>
    </row>
    <row r="95" spans="1:11" ht="11.25" customHeight="1" x14ac:dyDescent="0.2">
      <c r="A95" s="340" t="str">
        <f t="shared" si="19"/>
        <v>d/  The 1994 season was closed north of Cape Falcon, but Chinook were caught off Oregon and landed in Puget Sound.</v>
      </c>
      <c r="B95" s="340"/>
      <c r="C95" s="340"/>
      <c r="D95" s="340"/>
      <c r="E95" s="340"/>
      <c r="F95" s="340"/>
      <c r="G95" s="340"/>
    </row>
    <row r="96" spans="1:11" ht="11.25" customHeight="1" x14ac:dyDescent="0.2">
      <c r="A96" s="340" t="str">
        <f t="shared" si="19"/>
        <v>e/  Value information in 1994 is not provided in order to preserve confidentiality.</v>
      </c>
      <c r="B96" s="340"/>
      <c r="C96" s="340"/>
      <c r="D96" s="340"/>
      <c r="E96" s="340"/>
      <c r="F96" s="340"/>
      <c r="G96" s="340"/>
    </row>
    <row r="97" spans="1:7" ht="11.25" customHeight="1" x14ac:dyDescent="0.2">
      <c r="A97" s="340" t="str">
        <f t="shared" si="19"/>
        <v>f/   Vessels were not required to purchase a permit in 1994 to maintain their eligibility for a permit in 1995.</v>
      </c>
      <c r="B97" s="340"/>
      <c r="C97" s="340"/>
      <c r="D97" s="340"/>
      <c r="E97" s="340"/>
      <c r="F97" s="340"/>
      <c r="G97" s="340"/>
    </row>
    <row r="98" spans="1:7" ht="11.25" customHeight="1" x14ac:dyDescent="0.2">
      <c r="A98" s="340" t="str">
        <f t="shared" si="19"/>
        <v>g/  190 licenses and delivery permits purchased by buyback program in 1995.</v>
      </c>
      <c r="B98" s="340"/>
      <c r="C98" s="340"/>
      <c r="D98" s="340"/>
      <c r="E98" s="340"/>
      <c r="F98" s="340"/>
      <c r="G98" s="340"/>
    </row>
    <row r="99" spans="1:7" ht="11.25" customHeight="1" x14ac:dyDescent="0.2">
      <c r="A99" s="340" t="str">
        <f t="shared" si="19"/>
        <v>h/  72 licenses and delivery permits purchased by buyback program at the end of 1996 and early 1997.</v>
      </c>
      <c r="B99" s="340"/>
      <c r="C99" s="340"/>
      <c r="D99" s="340"/>
      <c r="E99" s="340"/>
      <c r="F99" s="340"/>
      <c r="G99" s="340"/>
    </row>
    <row r="100" spans="1:7" ht="11.25" customHeight="1" x14ac:dyDescent="0.2">
      <c r="A100" s="340" t="str">
        <f t="shared" si="19"/>
        <v>i/  100 licenses and delivery permits purchased by buyback program at the end of 1997 and early 1998.</v>
      </c>
      <c r="B100" s="340"/>
      <c r="C100" s="340"/>
      <c r="D100" s="340"/>
      <c r="E100" s="340"/>
      <c r="F100" s="340"/>
      <c r="G100" s="340"/>
    </row>
    <row r="101" spans="1:7" x14ac:dyDescent="0.2">
      <c r="A101" s="340" t="str">
        <f t="shared" si="19"/>
        <v>j/  41 licenses purchased by buyback program at the end of 2000.</v>
      </c>
      <c r="B101" s="340"/>
      <c r="C101" s="340"/>
      <c r="D101" s="340"/>
      <c r="E101" s="340"/>
      <c r="F101" s="340"/>
      <c r="G101" s="340"/>
    </row>
  </sheetData>
  <customSheetViews>
    <customSheetView guid="{73A60780-7FCE-4E68-9B90-6C8938057D19}" showPageBreaks="1" showGridLines="0" printArea="1">
      <pane xSplit="1" ySplit="2" topLeftCell="B3" activePane="bottomRight" state="frozen"/>
      <selection pane="bottomRight" activeCell="C35" sqref="C35"/>
      <pageMargins left="1" right="1" top="1" bottom="1" header="0.5" footer="0.5"/>
      <printOptions horizontalCentered="1"/>
      <pageSetup orientation="portrait" horizontalDpi="1200" verticalDpi="1200" r:id="rId1"/>
      <headerFooter alignWithMargins="0"/>
    </customSheetView>
    <customSheetView guid="{5E2D4B7B-9524-460E-835A-89EFB26E35D2}" showPageBreaks="1" showGridLines="0" printArea="1" showRuler="0">
      <pane xSplit="1" ySplit="2" topLeftCell="B3" activePane="bottomRight" state="frozen"/>
      <selection pane="bottomRight" activeCell="B3" sqref="B3"/>
      <pageMargins left="1" right="1" top="1" bottom="1" header="0.5" footer="0.5"/>
      <printOptions horizontalCentered="1"/>
      <pageSetup orientation="portrait" horizontalDpi="1200" verticalDpi="1200" r:id="rId2"/>
      <headerFooter alignWithMargins="0"/>
    </customSheetView>
    <customSheetView guid="{9D1FFA88-73F7-42F2-A3C5-A9D88FF9DD10}" showGridLines="0" showRuler="0">
      <pane xSplit="1" ySplit="2" topLeftCell="B3" activePane="bottomRight" state="frozen"/>
      <selection pane="bottomRight" activeCell="B3" sqref="B3"/>
      <pageMargins left="1" right="1" top="1" bottom="1" header="0.5" footer="0.5"/>
      <printOptions horizontalCentered="1"/>
      <pageSetup orientation="portrait" horizontalDpi="1200" verticalDpi="1200" r:id="rId3"/>
      <headerFooter alignWithMargins="0"/>
    </customSheetView>
    <customSheetView guid="{F50AFA42-8ACD-49F6-97A0-3A0EB6FE30A6}" showPageBreaks="1" showGridLines="0" printArea="1" showRuler="0">
      <pane xSplit="1" ySplit="2" topLeftCell="B14" activePane="bottomRight" state="frozen"/>
      <selection pane="bottomRight" activeCell="G31" sqref="G31"/>
      <pageMargins left="1" right="1" top="1" bottom="1" header="0.5" footer="0.5"/>
      <printOptions horizontalCentered="1"/>
      <pageSetup orientation="portrait" horizontalDpi="1200" verticalDpi="1200" r:id="rId4"/>
      <headerFooter alignWithMargins="0"/>
    </customSheetView>
    <customSheetView guid="{22ADF58D-C99D-4735-AC3B-798FE2CAC042}" showGridLines="0" showRuler="0">
      <pane xSplit="1" ySplit="2" topLeftCell="B24" activePane="bottomRight" state="frozen"/>
      <selection pane="bottomRight" sqref="A1:G1"/>
      <pageMargins left="1" right="1" top="1" bottom="1" header="0.5" footer="0.5"/>
      <printOptions horizontalCentered="1"/>
      <pageSetup orientation="portrait" horizontalDpi="1200" verticalDpi="1200" r:id="rId5"/>
      <headerFooter alignWithMargins="0"/>
    </customSheetView>
    <customSheetView guid="{75D8622E-4723-408B-B249-2805B46C2441}" showPageBreaks="1" printArea="1" showRuler="0">
      <pane xSplit="1" ySplit="2" topLeftCell="B3" activePane="bottomRight" state="frozen"/>
      <selection pane="bottomRight" sqref="A1:G1"/>
      <pageMargins left="1" right="1" top="1" bottom="1" header="0.5" footer="0.5"/>
      <printOptions horizontalCentered="1"/>
      <pageSetup orientation="portrait" horizontalDpi="1200" verticalDpi="1200" r:id="rId6"/>
      <headerFooter alignWithMargins="0"/>
    </customSheetView>
    <customSheetView guid="{0C6D0C04-69DE-4E3A-B1D1-0E8E605DB47E}" showPageBreaks="1" showGridLines="0" printArea="1" showRuler="0">
      <pane xSplit="1" ySplit="2" topLeftCell="B19" activePane="bottomRight" state="frozen"/>
      <selection pane="bottomRight" activeCell="B20" sqref="B20"/>
      <pageMargins left="1" right="1" top="1" bottom="1" header="0.5" footer="0.5"/>
      <printOptions horizontalCentered="1"/>
      <pageSetup orientation="portrait" horizontalDpi="1200" verticalDpi="1200" r:id="rId7"/>
      <headerFooter alignWithMargins="0"/>
    </customSheetView>
    <customSheetView guid="{CF9DD503-15ED-4D19-946E-2BE043323E96}" showPageBreaks="1" showGridLines="0" printArea="1" showRuler="0">
      <pane xSplit="1" ySplit="2" topLeftCell="B3" activePane="bottomRight" state="frozen"/>
      <selection pane="bottomRight" activeCell="G32" sqref="G32"/>
      <pageMargins left="1" right="1" top="1" bottom="1" header="0.5" footer="0.5"/>
      <printOptions horizontalCentered="1"/>
      <pageSetup orientation="portrait" horizontalDpi="1200" verticalDpi="1200" r:id="rId8"/>
      <headerFooter alignWithMargins="0"/>
    </customSheetView>
    <customSheetView guid="{2E1B4E85-9EBA-4DCB-A22C-856EEAA13F50}" showPageBreaks="1" showGridLines="0">
      <pane xSplit="1" ySplit="2" topLeftCell="B3" activePane="bottomRight" state="frozen"/>
      <selection pane="bottomRight" sqref="A1:G1"/>
      <pageMargins left="1" right="1" top="1" bottom="1" header="0.5" footer="0.5"/>
      <printOptions horizontalCentered="1"/>
      <pageSetup orientation="portrait" horizontalDpi="1200" verticalDpi="1200" r:id="rId9"/>
      <headerFooter alignWithMargins="0"/>
    </customSheetView>
    <customSheetView guid="{D32493C0-863F-42DB-AB8C-F54D6DB98418}" showGridLines="0">
      <pane xSplit="1" ySplit="2" topLeftCell="B3" activePane="bottomRight" state="frozen"/>
      <selection pane="bottomRight" activeCell="C35" sqref="C35"/>
      <pageMargins left="1" right="1" top="1" bottom="1" header="0.5" footer="0.5"/>
      <printOptions horizontalCentered="1"/>
      <pageSetup orientation="portrait" horizontalDpi="1200" verticalDpi="1200" r:id="rId10"/>
      <headerFooter alignWithMargins="0"/>
    </customSheetView>
    <customSheetView guid="{2AFCF646-680B-40F3-9BDE-1EBC1A80D456}" showGridLines="0">
      <pane xSplit="1" ySplit="2" topLeftCell="B59" activePane="bottomRight" state="frozen"/>
      <selection pane="bottomRight" activeCell="A56" sqref="A56:G88"/>
      <pageMargins left="1" right="1" top="1" bottom="1" header="0.5" footer="0.5"/>
      <printOptions horizontalCentered="1"/>
      <pageSetup orientation="portrait" horizontalDpi="1200" verticalDpi="1200" r:id="rId11"/>
      <headerFooter alignWithMargins="0"/>
    </customSheetView>
  </customSheetViews>
  <mergeCells count="22">
    <mergeCell ref="A100:G100"/>
    <mergeCell ref="A95:G95"/>
    <mergeCell ref="A96:G96"/>
    <mergeCell ref="A97:G97"/>
    <mergeCell ref="A98:G98"/>
    <mergeCell ref="A99:G99"/>
    <mergeCell ref="A92:G92"/>
    <mergeCell ref="A93:G93"/>
    <mergeCell ref="A94:G94"/>
    <mergeCell ref="A101:G101"/>
    <mergeCell ref="A1:G1"/>
    <mergeCell ref="A53:G53"/>
    <mergeCell ref="A54:G54"/>
    <mergeCell ref="A58:G58"/>
    <mergeCell ref="A51:G51"/>
    <mergeCell ref="A59:G59"/>
    <mergeCell ref="A60:G60"/>
    <mergeCell ref="A61:G61"/>
    <mergeCell ref="A55:G55"/>
    <mergeCell ref="A56:G56"/>
    <mergeCell ref="A57:G57"/>
    <mergeCell ref="A66:G66"/>
  </mergeCells>
  <phoneticPr fontId="2" type="noConversion"/>
  <printOptions horizontalCentered="1"/>
  <pageMargins left="1" right="1" top="1" bottom="1" header="0.5" footer="0.5"/>
  <pageSetup fitToHeight="0" orientation="portrait" horizontalDpi="1200" verticalDpi="1200" r:id="rId1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263"/>
  <sheetViews>
    <sheetView showGridLines="0" zoomScale="130" zoomScaleNormal="130" zoomScaleSheetLayoutView="90" workbookViewId="0">
      <pane xSplit="1" ySplit="3" topLeftCell="B4" activePane="bottomRight" state="frozen"/>
      <selection activeCell="N59" sqref="N59"/>
      <selection pane="topRight" activeCell="N59" sqref="N59"/>
      <selection pane="bottomLeft" activeCell="N59" sqref="N59"/>
      <selection pane="bottomRight" activeCell="K1" sqref="K1:K2"/>
    </sheetView>
  </sheetViews>
  <sheetFormatPr defaultColWidth="9.28515625" defaultRowHeight="11.25" x14ac:dyDescent="0.2"/>
  <cols>
    <col min="1" max="1" width="5.7109375" style="1" customWidth="1"/>
    <col min="2" max="2" width="11.7109375" style="7" customWidth="1"/>
    <col min="3" max="4" width="11.7109375" style="3" customWidth="1"/>
    <col min="5" max="5" width="1.7109375" style="3" customWidth="1"/>
    <col min="6" max="6" width="11.7109375" style="3" customWidth="1"/>
    <col min="7" max="7" width="1.7109375" style="3" customWidth="1"/>
    <col min="8" max="9" width="11.7109375" style="2" customWidth="1"/>
    <col min="10" max="10" width="2.5703125" style="2" customWidth="1"/>
    <col min="11" max="16384" width="9.28515625" style="2"/>
  </cols>
  <sheetData>
    <row r="1" spans="1:11" s="13" customFormat="1" ht="13.15" customHeight="1" x14ac:dyDescent="0.2">
      <c r="A1" s="343" t="s">
        <v>194</v>
      </c>
      <c r="B1" s="343"/>
      <c r="C1" s="343"/>
      <c r="D1" s="343"/>
      <c r="E1" s="343"/>
      <c r="F1" s="343"/>
      <c r="G1" s="343"/>
      <c r="H1" s="343"/>
      <c r="I1" s="343"/>
      <c r="J1" s="127"/>
      <c r="K1" s="393"/>
    </row>
    <row r="2" spans="1:11" s="13" customFormat="1" ht="11.25" customHeight="1" x14ac:dyDescent="0.2">
      <c r="A2" s="32"/>
      <c r="B2" s="315" t="s">
        <v>68</v>
      </c>
      <c r="C2" s="315"/>
      <c r="D2" s="315"/>
      <c r="E2" s="32"/>
      <c r="F2" s="315" t="s">
        <v>72</v>
      </c>
      <c r="G2" s="315"/>
      <c r="H2" s="315"/>
      <c r="I2" s="315"/>
      <c r="J2" s="81"/>
      <c r="K2" s="393"/>
    </row>
    <row r="3" spans="1:11" ht="31.5" customHeight="1" x14ac:dyDescent="0.2">
      <c r="A3" s="1" t="s">
        <v>51</v>
      </c>
      <c r="B3" s="7" t="s">
        <v>64</v>
      </c>
      <c r="C3" s="232" t="s">
        <v>71</v>
      </c>
      <c r="D3" s="7" t="s">
        <v>65</v>
      </c>
      <c r="E3" s="7"/>
      <c r="F3" s="7" t="s">
        <v>222</v>
      </c>
      <c r="G3" s="7"/>
      <c r="H3" s="46" t="s">
        <v>67</v>
      </c>
      <c r="I3" s="7" t="s">
        <v>65</v>
      </c>
      <c r="J3" s="7"/>
    </row>
    <row r="4" spans="1:11" ht="10.15" customHeight="1" x14ac:dyDescent="0.2">
      <c r="A4" s="1">
        <v>2025</v>
      </c>
      <c r="B4" s="14" t="s">
        <v>52</v>
      </c>
      <c r="C4" s="11" t="s">
        <v>13</v>
      </c>
      <c r="D4" s="65" t="s">
        <v>13</v>
      </c>
      <c r="E4" s="11"/>
      <c r="F4" s="65" t="s">
        <v>13</v>
      </c>
      <c r="G4" s="65" t="s">
        <v>13</v>
      </c>
      <c r="H4" s="65" t="s">
        <v>13</v>
      </c>
      <c r="I4" s="65" t="s">
        <v>13</v>
      </c>
      <c r="J4" s="7"/>
    </row>
    <row r="5" spans="1:11" x14ac:dyDescent="0.2">
      <c r="B5" s="14" t="s">
        <v>53</v>
      </c>
      <c r="C5" s="11" t="s">
        <v>13</v>
      </c>
      <c r="D5" s="65" t="s">
        <v>13</v>
      </c>
      <c r="E5" s="11"/>
      <c r="F5" s="65" t="s">
        <v>13</v>
      </c>
      <c r="G5" s="65" t="s">
        <v>13</v>
      </c>
      <c r="H5" s="65" t="s">
        <v>13</v>
      </c>
      <c r="I5" s="65" t="s">
        <v>13</v>
      </c>
      <c r="J5" s="7"/>
    </row>
    <row r="6" spans="1:11" x14ac:dyDescent="0.2">
      <c r="B6" s="14" t="s">
        <v>54</v>
      </c>
      <c r="C6" s="11" t="s">
        <v>13</v>
      </c>
      <c r="D6" s="65" t="s">
        <v>13</v>
      </c>
      <c r="E6" s="11"/>
      <c r="F6" s="65" t="s">
        <v>13</v>
      </c>
      <c r="G6" s="65" t="s">
        <v>13</v>
      </c>
      <c r="H6" s="65" t="s">
        <v>13</v>
      </c>
      <c r="I6" s="65" t="s">
        <v>13</v>
      </c>
      <c r="J6" s="7"/>
    </row>
    <row r="7" spans="1:11" x14ac:dyDescent="0.2">
      <c r="B7" s="14" t="s">
        <v>55</v>
      </c>
      <c r="C7" s="11" t="s">
        <v>13</v>
      </c>
      <c r="D7" s="65" t="s">
        <v>13</v>
      </c>
      <c r="E7" s="11"/>
      <c r="F7" s="65" t="s">
        <v>13</v>
      </c>
      <c r="G7" s="65" t="s">
        <v>13</v>
      </c>
      <c r="H7" s="65" t="s">
        <v>13</v>
      </c>
      <c r="I7" s="65" t="s">
        <v>13</v>
      </c>
      <c r="J7" s="7"/>
    </row>
    <row r="8" spans="1:11" x14ac:dyDescent="0.2">
      <c r="B8" s="14" t="s">
        <v>56</v>
      </c>
      <c r="C8" s="11" t="s">
        <v>13</v>
      </c>
      <c r="D8" s="65" t="s">
        <v>13</v>
      </c>
      <c r="E8" s="11"/>
      <c r="F8" s="65" t="s">
        <v>13</v>
      </c>
      <c r="G8" s="65" t="s">
        <v>13</v>
      </c>
      <c r="H8" s="65" t="s">
        <v>13</v>
      </c>
      <c r="I8" s="65" t="s">
        <v>13</v>
      </c>
      <c r="J8" s="7"/>
    </row>
    <row r="9" spans="1:11" x14ac:dyDescent="0.2">
      <c r="B9" s="14" t="s">
        <v>57</v>
      </c>
      <c r="C9" s="11" t="s">
        <v>13</v>
      </c>
      <c r="D9" s="65" t="s">
        <v>13</v>
      </c>
      <c r="E9" s="11"/>
      <c r="F9" s="65" t="s">
        <v>13</v>
      </c>
      <c r="G9" s="65" t="s">
        <v>13</v>
      </c>
      <c r="H9" s="65" t="s">
        <v>13</v>
      </c>
      <c r="I9" s="65" t="s">
        <v>13</v>
      </c>
      <c r="J9" s="7"/>
    </row>
    <row r="10" spans="1:11" x14ac:dyDescent="0.2">
      <c r="B10" s="14" t="s">
        <v>58</v>
      </c>
      <c r="C10" s="11" t="s">
        <v>13</v>
      </c>
      <c r="D10" s="65" t="s">
        <v>13</v>
      </c>
      <c r="E10" s="11"/>
      <c r="F10" s="65" t="s">
        <v>13</v>
      </c>
      <c r="G10" s="65" t="s">
        <v>13</v>
      </c>
      <c r="H10" s="65" t="s">
        <v>13</v>
      </c>
      <c r="I10" s="65" t="s">
        <v>13</v>
      </c>
      <c r="J10" s="7"/>
    </row>
    <row r="11" spans="1:11" x14ac:dyDescent="0.2">
      <c r="B11" s="14" t="s">
        <v>59</v>
      </c>
      <c r="C11" s="11" t="s">
        <v>13</v>
      </c>
      <c r="D11" s="65" t="s">
        <v>13</v>
      </c>
      <c r="E11" s="11"/>
      <c r="F11" s="65" t="s">
        <v>13</v>
      </c>
      <c r="G11" s="65" t="s">
        <v>13</v>
      </c>
      <c r="H11" s="65" t="s">
        <v>13</v>
      </c>
      <c r="I11" s="65" t="s">
        <v>13</v>
      </c>
      <c r="J11" s="7"/>
    </row>
    <row r="12" spans="1:11" s="39" customFormat="1" ht="12" customHeight="1" x14ac:dyDescent="0.2">
      <c r="A12" s="52"/>
      <c r="B12" s="226" t="s">
        <v>60</v>
      </c>
      <c r="C12" s="11" t="s">
        <v>13</v>
      </c>
      <c r="D12" s="65" t="s">
        <v>13</v>
      </c>
      <c r="E12" s="11"/>
      <c r="F12" s="65" t="s">
        <v>13</v>
      </c>
      <c r="G12" s="65" t="s">
        <v>13</v>
      </c>
      <c r="H12" s="65" t="s">
        <v>13</v>
      </c>
      <c r="I12" s="65" t="s">
        <v>13</v>
      </c>
      <c r="J12" s="84"/>
    </row>
    <row r="13" spans="1:11" x14ac:dyDescent="0.2">
      <c r="B13" s="14" t="s">
        <v>61</v>
      </c>
      <c r="C13" s="23" t="s">
        <v>13</v>
      </c>
      <c r="D13" s="11"/>
      <c r="E13" s="11"/>
      <c r="F13" s="23" t="s">
        <v>13</v>
      </c>
      <c r="G13" s="11"/>
      <c r="H13" s="23" t="s">
        <v>13</v>
      </c>
      <c r="I13" s="11"/>
      <c r="J13" s="7"/>
    </row>
    <row r="14" spans="1:11" x14ac:dyDescent="0.2">
      <c r="B14" s="14"/>
      <c r="C14" s="11"/>
      <c r="D14" s="11"/>
      <c r="E14" s="11"/>
      <c r="F14" s="11"/>
      <c r="G14" s="11"/>
      <c r="H14" s="10"/>
      <c r="I14" s="11"/>
      <c r="J14" s="7"/>
    </row>
    <row r="15" spans="1:11" ht="11.65" customHeight="1" x14ac:dyDescent="0.2">
      <c r="A15" s="1">
        <v>2024</v>
      </c>
      <c r="B15" s="14" t="s">
        <v>52</v>
      </c>
      <c r="C15" s="11" t="s">
        <v>13</v>
      </c>
      <c r="D15" s="65" t="s">
        <v>13</v>
      </c>
      <c r="E15" s="11"/>
      <c r="F15" s="65" t="s">
        <v>13</v>
      </c>
      <c r="G15" s="65" t="s">
        <v>13</v>
      </c>
      <c r="H15" s="65" t="s">
        <v>13</v>
      </c>
      <c r="I15" s="65" t="s">
        <v>13</v>
      </c>
      <c r="J15" s="7"/>
    </row>
    <row r="16" spans="1:11" x14ac:dyDescent="0.2">
      <c r="B16" s="14" t="s">
        <v>53</v>
      </c>
      <c r="C16" s="11" t="s">
        <v>13</v>
      </c>
      <c r="D16" s="65" t="s">
        <v>13</v>
      </c>
      <c r="E16" s="11"/>
      <c r="F16" s="65" t="s">
        <v>13</v>
      </c>
      <c r="G16" s="65" t="s">
        <v>13</v>
      </c>
      <c r="H16" s="65" t="s">
        <v>13</v>
      </c>
      <c r="I16" s="65" t="s">
        <v>13</v>
      </c>
      <c r="J16" s="7"/>
    </row>
    <row r="17" spans="1:10" x14ac:dyDescent="0.2">
      <c r="B17" s="14" t="s">
        <v>54</v>
      </c>
      <c r="C17" s="11" t="s">
        <v>13</v>
      </c>
      <c r="D17" s="65" t="s">
        <v>13</v>
      </c>
      <c r="E17" s="11"/>
      <c r="F17" s="65" t="s">
        <v>13</v>
      </c>
      <c r="G17" s="65" t="s">
        <v>13</v>
      </c>
      <c r="H17" s="65" t="s">
        <v>13</v>
      </c>
      <c r="I17" s="65" t="s">
        <v>13</v>
      </c>
      <c r="J17" s="7"/>
    </row>
    <row r="18" spans="1:10" x14ac:dyDescent="0.2">
      <c r="B18" s="14" t="s">
        <v>55</v>
      </c>
      <c r="C18" s="11" t="s">
        <v>13</v>
      </c>
      <c r="D18" s="65" t="s">
        <v>13</v>
      </c>
      <c r="E18" s="11"/>
      <c r="F18" s="65" t="s">
        <v>13</v>
      </c>
      <c r="G18" s="65" t="s">
        <v>13</v>
      </c>
      <c r="H18" s="65" t="s">
        <v>13</v>
      </c>
      <c r="I18" s="65" t="s">
        <v>13</v>
      </c>
      <c r="J18" s="7"/>
    </row>
    <row r="19" spans="1:10" x14ac:dyDescent="0.2">
      <c r="B19" s="14" t="s">
        <v>56</v>
      </c>
      <c r="C19" s="11" t="s">
        <v>13</v>
      </c>
      <c r="D19" s="65" t="s">
        <v>13</v>
      </c>
      <c r="E19" s="11"/>
      <c r="F19" s="65" t="s">
        <v>13</v>
      </c>
      <c r="G19" s="65" t="s">
        <v>13</v>
      </c>
      <c r="H19" s="65" t="s">
        <v>13</v>
      </c>
      <c r="I19" s="65" t="s">
        <v>13</v>
      </c>
      <c r="J19" s="7"/>
    </row>
    <row r="20" spans="1:10" x14ac:dyDescent="0.2">
      <c r="B20" s="14" t="s">
        <v>57</v>
      </c>
      <c r="C20" s="11" t="s">
        <v>13</v>
      </c>
      <c r="D20" s="65" t="s">
        <v>13</v>
      </c>
      <c r="E20" s="11"/>
      <c r="F20" s="65" t="s">
        <v>13</v>
      </c>
      <c r="G20" s="65" t="s">
        <v>13</v>
      </c>
      <c r="H20" s="65" t="s">
        <v>13</v>
      </c>
      <c r="I20" s="65" t="s">
        <v>13</v>
      </c>
      <c r="J20" s="7"/>
    </row>
    <row r="21" spans="1:10" x14ac:dyDescent="0.2">
      <c r="B21" s="14" t="s">
        <v>58</v>
      </c>
      <c r="C21" s="11" t="s">
        <v>13</v>
      </c>
      <c r="D21" s="65" t="s">
        <v>13</v>
      </c>
      <c r="E21" s="11"/>
      <c r="F21" s="65" t="s">
        <v>13</v>
      </c>
      <c r="G21" s="65" t="s">
        <v>13</v>
      </c>
      <c r="H21" s="65" t="s">
        <v>13</v>
      </c>
      <c r="I21" s="65" t="s">
        <v>13</v>
      </c>
      <c r="J21" s="7"/>
    </row>
    <row r="22" spans="1:10" x14ac:dyDescent="0.2">
      <c r="B22" s="14" t="s">
        <v>59</v>
      </c>
      <c r="C22" s="11" t="s">
        <v>13</v>
      </c>
      <c r="D22" s="65" t="s">
        <v>13</v>
      </c>
      <c r="E22" s="11"/>
      <c r="F22" s="65" t="s">
        <v>13</v>
      </c>
      <c r="G22" s="65" t="s">
        <v>13</v>
      </c>
      <c r="H22" s="65" t="s">
        <v>13</v>
      </c>
      <c r="I22" s="65" t="s">
        <v>13</v>
      </c>
      <c r="J22" s="7"/>
    </row>
    <row r="23" spans="1:10" s="39" customFormat="1" ht="12" customHeight="1" x14ac:dyDescent="0.2">
      <c r="A23" s="52"/>
      <c r="B23" s="226" t="s">
        <v>60</v>
      </c>
      <c r="C23" s="11" t="s">
        <v>13</v>
      </c>
      <c r="D23" s="65" t="s">
        <v>13</v>
      </c>
      <c r="E23" s="11"/>
      <c r="F23" s="65" t="s">
        <v>13</v>
      </c>
      <c r="G23" s="65" t="s">
        <v>13</v>
      </c>
      <c r="H23" s="65" t="s">
        <v>13</v>
      </c>
      <c r="I23" s="65" t="s">
        <v>13</v>
      </c>
      <c r="J23" s="84"/>
    </row>
    <row r="24" spans="1:10" x14ac:dyDescent="0.2">
      <c r="B24" s="14" t="s">
        <v>61</v>
      </c>
      <c r="C24" s="23" t="s">
        <v>13</v>
      </c>
      <c r="D24" s="11"/>
      <c r="E24" s="11"/>
      <c r="F24" s="23" t="s">
        <v>13</v>
      </c>
      <c r="G24" s="11"/>
      <c r="H24" s="23" t="s">
        <v>13</v>
      </c>
      <c r="I24" s="11"/>
      <c r="J24" s="7"/>
    </row>
    <row r="25" spans="1:10" x14ac:dyDescent="0.2">
      <c r="B25" s="14"/>
      <c r="C25" s="11"/>
      <c r="D25" s="11"/>
      <c r="E25" s="11"/>
      <c r="F25" s="11"/>
      <c r="G25" s="11"/>
      <c r="H25" s="10"/>
      <c r="I25" s="11"/>
      <c r="J25" s="7"/>
    </row>
    <row r="26" spans="1:10" x14ac:dyDescent="0.2">
      <c r="A26" s="1">
        <v>2023</v>
      </c>
      <c r="B26" s="14" t="s">
        <v>52</v>
      </c>
      <c r="C26" s="11" t="s">
        <v>13</v>
      </c>
      <c r="D26" s="65" t="s">
        <v>13</v>
      </c>
      <c r="E26" s="11"/>
      <c r="F26" s="65" t="s">
        <v>13</v>
      </c>
      <c r="G26" s="65" t="s">
        <v>13</v>
      </c>
      <c r="H26" s="65" t="s">
        <v>13</v>
      </c>
      <c r="I26" s="65" t="s">
        <v>13</v>
      </c>
      <c r="J26" s="7"/>
    </row>
    <row r="27" spans="1:10" x14ac:dyDescent="0.2">
      <c r="B27" s="14" t="s">
        <v>53</v>
      </c>
      <c r="C27" s="11" t="s">
        <v>13</v>
      </c>
      <c r="D27" s="65" t="s">
        <v>13</v>
      </c>
      <c r="E27" s="11"/>
      <c r="F27" s="65" t="s">
        <v>13</v>
      </c>
      <c r="G27" s="65" t="s">
        <v>13</v>
      </c>
      <c r="H27" s="65" t="s">
        <v>13</v>
      </c>
      <c r="I27" s="65" t="s">
        <v>13</v>
      </c>
      <c r="J27" s="7"/>
    </row>
    <row r="28" spans="1:10" x14ac:dyDescent="0.2">
      <c r="B28" s="14" t="s">
        <v>54</v>
      </c>
      <c r="C28" s="11" t="s">
        <v>13</v>
      </c>
      <c r="D28" s="65" t="s">
        <v>13</v>
      </c>
      <c r="E28" s="11"/>
      <c r="F28" s="65" t="s">
        <v>13</v>
      </c>
      <c r="G28" s="65" t="s">
        <v>13</v>
      </c>
      <c r="H28" s="65" t="s">
        <v>13</v>
      </c>
      <c r="I28" s="65" t="s">
        <v>13</v>
      </c>
      <c r="J28" s="7"/>
    </row>
    <row r="29" spans="1:10" x14ac:dyDescent="0.2">
      <c r="B29" s="14" t="s">
        <v>55</v>
      </c>
      <c r="C29" s="11" t="s">
        <v>13</v>
      </c>
      <c r="D29" s="65" t="s">
        <v>13</v>
      </c>
      <c r="E29" s="11"/>
      <c r="F29" s="65" t="s">
        <v>13</v>
      </c>
      <c r="G29" s="65" t="s">
        <v>13</v>
      </c>
      <c r="H29" s="65" t="s">
        <v>13</v>
      </c>
      <c r="I29" s="65" t="s">
        <v>13</v>
      </c>
      <c r="J29" s="7"/>
    </row>
    <row r="30" spans="1:10" x14ac:dyDescent="0.2">
      <c r="B30" s="14" t="s">
        <v>56</v>
      </c>
      <c r="C30" s="11" t="s">
        <v>13</v>
      </c>
      <c r="D30" s="65" t="s">
        <v>13</v>
      </c>
      <c r="E30" s="11"/>
      <c r="F30" s="65" t="s">
        <v>13</v>
      </c>
      <c r="G30" s="65" t="s">
        <v>13</v>
      </c>
      <c r="H30" s="65" t="s">
        <v>13</v>
      </c>
      <c r="I30" s="65" t="s">
        <v>13</v>
      </c>
      <c r="J30" s="7"/>
    </row>
    <row r="31" spans="1:10" x14ac:dyDescent="0.2">
      <c r="B31" s="14" t="s">
        <v>57</v>
      </c>
      <c r="C31" s="11" t="s">
        <v>13</v>
      </c>
      <c r="D31" s="65" t="s">
        <v>13</v>
      </c>
      <c r="E31" s="11"/>
      <c r="F31" s="65" t="s">
        <v>13</v>
      </c>
      <c r="G31" s="65" t="s">
        <v>13</v>
      </c>
      <c r="H31" s="65" t="s">
        <v>13</v>
      </c>
      <c r="I31" s="65" t="s">
        <v>13</v>
      </c>
      <c r="J31" s="7"/>
    </row>
    <row r="32" spans="1:10" x14ac:dyDescent="0.2">
      <c r="B32" s="14" t="s">
        <v>58</v>
      </c>
      <c r="C32" s="11" t="s">
        <v>13</v>
      </c>
      <c r="D32" s="65" t="s">
        <v>13</v>
      </c>
      <c r="E32" s="11"/>
      <c r="F32" s="65" t="s">
        <v>13</v>
      </c>
      <c r="G32" s="65" t="s">
        <v>13</v>
      </c>
      <c r="H32" s="65" t="s">
        <v>13</v>
      </c>
      <c r="I32" s="65" t="s">
        <v>13</v>
      </c>
      <c r="J32" s="7"/>
    </row>
    <row r="33" spans="1:10" x14ac:dyDescent="0.2">
      <c r="B33" s="14" t="s">
        <v>59</v>
      </c>
      <c r="C33" s="11" t="s">
        <v>13</v>
      </c>
      <c r="D33" s="65" t="s">
        <v>13</v>
      </c>
      <c r="E33" s="11"/>
      <c r="F33" s="65" t="s">
        <v>13</v>
      </c>
      <c r="G33" s="65" t="s">
        <v>13</v>
      </c>
      <c r="H33" s="65" t="s">
        <v>13</v>
      </c>
      <c r="I33" s="65" t="s">
        <v>13</v>
      </c>
      <c r="J33" s="7"/>
    </row>
    <row r="34" spans="1:10" ht="11.65" customHeight="1" x14ac:dyDescent="0.2">
      <c r="A34" s="52"/>
      <c r="B34" s="226" t="s">
        <v>60</v>
      </c>
      <c r="C34" s="19" t="s">
        <v>13</v>
      </c>
      <c r="D34" s="65" t="s">
        <v>13</v>
      </c>
      <c r="E34" s="11"/>
      <c r="F34" s="69" t="s">
        <v>13</v>
      </c>
      <c r="G34" s="65" t="s">
        <v>13</v>
      </c>
      <c r="H34" s="69" t="s">
        <v>13</v>
      </c>
      <c r="I34" s="65" t="s">
        <v>13</v>
      </c>
      <c r="J34" s="7"/>
    </row>
    <row r="35" spans="1:10" x14ac:dyDescent="0.2">
      <c r="B35" s="14" t="s">
        <v>61</v>
      </c>
      <c r="C35" s="11" t="s">
        <v>13</v>
      </c>
      <c r="D35" s="11"/>
      <c r="E35" s="11"/>
      <c r="F35" s="11" t="s">
        <v>13</v>
      </c>
      <c r="G35" s="11"/>
      <c r="H35" s="11" t="s">
        <v>13</v>
      </c>
      <c r="I35" s="11"/>
      <c r="J35" s="7"/>
    </row>
    <row r="36" spans="1:10" x14ac:dyDescent="0.2">
      <c r="B36" s="14"/>
      <c r="C36" s="11"/>
      <c r="D36" s="11"/>
      <c r="E36" s="11"/>
      <c r="F36" s="11"/>
      <c r="G36" s="11"/>
      <c r="H36" s="10"/>
      <c r="I36" s="11"/>
      <c r="J36" s="7"/>
    </row>
    <row r="37" spans="1:10" x14ac:dyDescent="0.2">
      <c r="A37" s="1">
        <v>2022</v>
      </c>
      <c r="B37" s="14" t="s">
        <v>52</v>
      </c>
      <c r="C37" s="11">
        <v>28</v>
      </c>
      <c r="D37" s="65">
        <f>C37/C$46</f>
        <v>6.0344827586206899E-2</v>
      </c>
      <c r="E37" s="11"/>
      <c r="F37" s="11">
        <f>H37/C37</f>
        <v>1151.2142857142858</v>
      </c>
      <c r="G37" s="11"/>
      <c r="H37" s="18">
        <v>32234</v>
      </c>
      <c r="I37" s="65">
        <f>H37/$H$46</f>
        <v>1.4095513128015368E-2</v>
      </c>
      <c r="J37" s="7"/>
    </row>
    <row r="38" spans="1:10" x14ac:dyDescent="0.2">
      <c r="B38" s="14" t="s">
        <v>53</v>
      </c>
      <c r="C38" s="11">
        <v>106</v>
      </c>
      <c r="D38" s="65">
        <f t="shared" ref="D38:D45" si="0">C38/C$46</f>
        <v>0.22844827586206898</v>
      </c>
      <c r="E38" s="11"/>
      <c r="F38" s="11">
        <f t="shared" ref="F38:F46" si="1">H38/C38</f>
        <v>1810.0471698113208</v>
      </c>
      <c r="G38" s="11"/>
      <c r="H38" s="18">
        <v>191865</v>
      </c>
      <c r="I38" s="65">
        <f t="shared" ref="I38:I44" si="2">H38/$H$46</f>
        <v>8.390009388554534E-2</v>
      </c>
      <c r="J38" s="7"/>
    </row>
    <row r="39" spans="1:10" x14ac:dyDescent="0.2">
      <c r="B39" s="14" t="s">
        <v>54</v>
      </c>
      <c r="C39" s="11">
        <v>78</v>
      </c>
      <c r="D39" s="65">
        <f t="shared" si="0"/>
        <v>0.16810344827586207</v>
      </c>
      <c r="E39" s="11"/>
      <c r="F39" s="11">
        <f t="shared" si="1"/>
        <v>2390.5769230769229</v>
      </c>
      <c r="G39" s="11"/>
      <c r="H39" s="18">
        <v>186465</v>
      </c>
      <c r="I39" s="65">
        <f t="shared" si="2"/>
        <v>8.1538743420468629E-2</v>
      </c>
      <c r="J39" s="7"/>
    </row>
    <row r="40" spans="1:10" x14ac:dyDescent="0.2">
      <c r="B40" s="14" t="s">
        <v>55</v>
      </c>
      <c r="C40" s="11">
        <v>79</v>
      </c>
      <c r="D40" s="65">
        <f t="shared" si="0"/>
        <v>0.17025862068965517</v>
      </c>
      <c r="E40" s="11"/>
      <c r="F40" s="11">
        <f t="shared" si="1"/>
        <v>5018.4430379746836</v>
      </c>
      <c r="G40" s="11"/>
      <c r="H40" s="18">
        <v>396457</v>
      </c>
      <c r="I40" s="65">
        <f>H40/$H$46</f>
        <v>0.17336554098757798</v>
      </c>
      <c r="J40" s="7"/>
    </row>
    <row r="41" spans="1:10" x14ac:dyDescent="0.2">
      <c r="B41" s="14" t="s">
        <v>56</v>
      </c>
      <c r="C41" s="11">
        <v>65</v>
      </c>
      <c r="D41" s="65">
        <f t="shared" si="0"/>
        <v>0.14008620689655171</v>
      </c>
      <c r="E41" s="11"/>
      <c r="F41" s="11">
        <f t="shared" si="1"/>
        <v>7436.7538461538461</v>
      </c>
      <c r="G41" s="11"/>
      <c r="H41" s="18">
        <v>483389</v>
      </c>
      <c r="I41" s="65">
        <f t="shared" si="2"/>
        <v>0.21137978517832787</v>
      </c>
      <c r="J41" s="7"/>
    </row>
    <row r="42" spans="1:10" x14ac:dyDescent="0.2">
      <c r="B42" s="14" t="s">
        <v>57</v>
      </c>
      <c r="C42" s="11">
        <v>63</v>
      </c>
      <c r="D42" s="65">
        <f t="shared" si="0"/>
        <v>0.13577586206896552</v>
      </c>
      <c r="E42" s="11"/>
      <c r="F42" s="11">
        <f t="shared" si="1"/>
        <v>8035.6031746031749</v>
      </c>
      <c r="G42" s="11"/>
      <c r="H42" s="18">
        <v>506243</v>
      </c>
      <c r="I42" s="65">
        <f t="shared" si="2"/>
        <v>0.22137354509108034</v>
      </c>
      <c r="J42" s="7"/>
    </row>
    <row r="43" spans="1:10" x14ac:dyDescent="0.2">
      <c r="B43" s="14" t="s">
        <v>58</v>
      </c>
      <c r="C43" s="11">
        <v>29</v>
      </c>
      <c r="D43" s="65">
        <f t="shared" si="0"/>
        <v>6.25E-2</v>
      </c>
      <c r="E43" s="11"/>
      <c r="F43" s="11">
        <f t="shared" si="1"/>
        <v>12040.586206896553</v>
      </c>
      <c r="G43" s="11"/>
      <c r="H43" s="18">
        <v>349177</v>
      </c>
      <c r="I43" s="65">
        <f t="shared" si="2"/>
        <v>0.15269060580446181</v>
      </c>
      <c r="J43" s="7"/>
    </row>
    <row r="44" spans="1:10" x14ac:dyDescent="0.2">
      <c r="B44" s="14" t="s">
        <v>59</v>
      </c>
      <c r="C44" s="11">
        <v>8</v>
      </c>
      <c r="D44" s="65">
        <f t="shared" si="0"/>
        <v>1.7241379310344827E-2</v>
      </c>
      <c r="E44" s="11"/>
      <c r="F44" s="11">
        <f t="shared" si="1"/>
        <v>10122.5</v>
      </c>
      <c r="G44" s="11"/>
      <c r="H44" s="18">
        <v>80980</v>
      </c>
      <c r="I44" s="65">
        <f t="shared" si="2"/>
        <v>3.5411511233687548E-2</v>
      </c>
      <c r="J44" s="7"/>
    </row>
    <row r="45" spans="1:10" ht="10.35" customHeight="1" x14ac:dyDescent="0.2">
      <c r="B45" s="14" t="s">
        <v>60</v>
      </c>
      <c r="C45" s="19">
        <v>8</v>
      </c>
      <c r="D45" s="65">
        <f t="shared" si="0"/>
        <v>1.7241379310344827E-2</v>
      </c>
      <c r="E45" s="11" t="s">
        <v>156</v>
      </c>
      <c r="F45" s="19">
        <f t="shared" si="1"/>
        <v>7502.125</v>
      </c>
      <c r="G45" s="11"/>
      <c r="H45" s="20">
        <v>60017</v>
      </c>
      <c r="I45" s="65">
        <f>H45/$H$46</f>
        <v>2.6244661270835093E-2</v>
      </c>
      <c r="J45" s="7"/>
    </row>
    <row r="46" spans="1:10" x14ac:dyDescent="0.2">
      <c r="B46" s="14" t="s">
        <v>61</v>
      </c>
      <c r="C46" s="11">
        <f>SUM(C37:C45)</f>
        <v>464</v>
      </c>
      <c r="D46" s="11"/>
      <c r="E46" s="11"/>
      <c r="F46" s="23">
        <f t="shared" si="1"/>
        <v>4928.5064655172409</v>
      </c>
      <c r="G46" s="11"/>
      <c r="H46" s="10">
        <f>SUM(H37:H45)</f>
        <v>2286827</v>
      </c>
      <c r="I46" s="11"/>
      <c r="J46" s="7"/>
    </row>
    <row r="47" spans="1:10" x14ac:dyDescent="0.2">
      <c r="B47" s="14"/>
      <c r="C47" s="11"/>
      <c r="D47" s="11"/>
      <c r="E47" s="11"/>
      <c r="F47" s="11"/>
      <c r="G47" s="11"/>
      <c r="H47" s="10"/>
      <c r="I47" s="11"/>
      <c r="J47" s="7"/>
    </row>
    <row r="48" spans="1:10" x14ac:dyDescent="0.2">
      <c r="A48" s="1">
        <v>2021</v>
      </c>
      <c r="B48" s="14" t="s">
        <v>52</v>
      </c>
      <c r="C48" s="11">
        <v>27</v>
      </c>
      <c r="D48" s="65">
        <f t="shared" ref="D48:D56" si="3">C48/C$57</f>
        <v>5.5555555555555552E-2</v>
      </c>
      <c r="E48" s="11"/>
      <c r="F48" s="11">
        <f t="shared" ref="F48:F56" si="4">H48/C48</f>
        <v>862.22222222222217</v>
      </c>
      <c r="G48" s="11"/>
      <c r="H48" s="18">
        <v>23280</v>
      </c>
      <c r="I48" s="65">
        <f t="shared" ref="I48:I56" si="5">H48/$H$57</f>
        <v>1.0097189788999962E-2</v>
      </c>
      <c r="J48" s="7"/>
    </row>
    <row r="49" spans="1:10" x14ac:dyDescent="0.2">
      <c r="B49" s="14" t="s">
        <v>53</v>
      </c>
      <c r="C49" s="11">
        <v>98</v>
      </c>
      <c r="D49" s="65">
        <f t="shared" si="3"/>
        <v>0.20164609053497942</v>
      </c>
      <c r="E49" s="11"/>
      <c r="F49" s="11">
        <f t="shared" si="4"/>
        <v>1355.2142857142858</v>
      </c>
      <c r="G49" s="11"/>
      <c r="H49" s="18">
        <v>132811</v>
      </c>
      <c r="I49" s="65">
        <f t="shared" si="5"/>
        <v>5.7603860526927578E-2</v>
      </c>
      <c r="J49" s="7"/>
    </row>
    <row r="50" spans="1:10" x14ac:dyDescent="0.2">
      <c r="B50" s="14" t="s">
        <v>54</v>
      </c>
      <c r="C50" s="11">
        <v>81</v>
      </c>
      <c r="D50" s="65">
        <f t="shared" si="3"/>
        <v>0.16666666666666666</v>
      </c>
      <c r="E50" s="11"/>
      <c r="F50" s="11">
        <f t="shared" si="4"/>
        <v>2061.5185185185187</v>
      </c>
      <c r="G50" s="11"/>
      <c r="H50" s="18">
        <v>166983</v>
      </c>
      <c r="I50" s="65">
        <f t="shared" si="5"/>
        <v>7.2425216603805007E-2</v>
      </c>
      <c r="J50" s="7"/>
    </row>
    <row r="51" spans="1:10" x14ac:dyDescent="0.2">
      <c r="B51" s="14" t="s">
        <v>55</v>
      </c>
      <c r="C51" s="11">
        <v>93</v>
      </c>
      <c r="D51" s="65">
        <f t="shared" si="3"/>
        <v>0.19135802469135801</v>
      </c>
      <c r="E51" s="11"/>
      <c r="F51" s="11">
        <f t="shared" si="4"/>
        <v>4447.1290322580644</v>
      </c>
      <c r="G51" s="11"/>
      <c r="H51" s="18">
        <v>413583</v>
      </c>
      <c r="I51" s="65">
        <f t="shared" si="5"/>
        <v>0.17938256204913966</v>
      </c>
      <c r="J51" s="7"/>
    </row>
    <row r="52" spans="1:10" x14ac:dyDescent="0.2">
      <c r="B52" s="14" t="s">
        <v>56</v>
      </c>
      <c r="C52" s="11">
        <v>69</v>
      </c>
      <c r="D52" s="65">
        <f t="shared" si="3"/>
        <v>0.1419753086419753</v>
      </c>
      <c r="E52" s="11"/>
      <c r="F52" s="11">
        <f t="shared" si="4"/>
        <v>6122.826086956522</v>
      </c>
      <c r="G52" s="11"/>
      <c r="H52" s="18">
        <v>422475</v>
      </c>
      <c r="I52" s="65">
        <f t="shared" si="5"/>
        <v>0.18323927216957728</v>
      </c>
      <c r="J52" s="7"/>
    </row>
    <row r="53" spans="1:10" x14ac:dyDescent="0.2">
      <c r="B53" s="14" t="s">
        <v>57</v>
      </c>
      <c r="C53" s="11">
        <v>67</v>
      </c>
      <c r="D53" s="65">
        <f t="shared" si="3"/>
        <v>0.13786008230452676</v>
      </c>
      <c r="E53" s="11"/>
      <c r="F53" s="11">
        <f t="shared" si="4"/>
        <v>9088</v>
      </c>
      <c r="G53" s="11"/>
      <c r="H53" s="18">
        <v>608896</v>
      </c>
      <c r="I53" s="65">
        <f t="shared" si="5"/>
        <v>0.2640952952647303</v>
      </c>
      <c r="J53" s="7"/>
    </row>
    <row r="54" spans="1:10" x14ac:dyDescent="0.2">
      <c r="B54" s="14" t="s">
        <v>58</v>
      </c>
      <c r="C54" s="11">
        <v>34</v>
      </c>
      <c r="D54" s="65">
        <f t="shared" si="3"/>
        <v>6.9958847736625515E-2</v>
      </c>
      <c r="E54" s="11"/>
      <c r="F54" s="11">
        <f t="shared" si="4"/>
        <v>11063.617647058823</v>
      </c>
      <c r="G54" s="11"/>
      <c r="H54" s="18">
        <v>376163</v>
      </c>
      <c r="I54" s="65">
        <f t="shared" si="5"/>
        <v>0.16315245715633989</v>
      </c>
      <c r="J54" s="7"/>
    </row>
    <row r="55" spans="1:10" x14ac:dyDescent="0.2">
      <c r="B55" s="14" t="s">
        <v>59</v>
      </c>
      <c r="C55" s="11">
        <v>11</v>
      </c>
      <c r="D55" s="65">
        <f t="shared" si="3"/>
        <v>2.2633744855967079E-2</v>
      </c>
      <c r="E55" s="11"/>
      <c r="F55" s="11">
        <f t="shared" si="4"/>
        <v>9189.545454545454</v>
      </c>
      <c r="G55" s="11"/>
      <c r="H55" s="18">
        <v>101085</v>
      </c>
      <c r="I55" s="65">
        <f t="shared" si="5"/>
        <v>4.3843403342829088E-2</v>
      </c>
      <c r="J55" s="7"/>
    </row>
    <row r="56" spans="1:10" ht="10.35" customHeight="1" x14ac:dyDescent="0.2">
      <c r="B56" s="14" t="s">
        <v>60</v>
      </c>
      <c r="C56" s="19">
        <v>6</v>
      </c>
      <c r="D56" s="65">
        <f t="shared" si="3"/>
        <v>1.2345679012345678E-2</v>
      </c>
      <c r="E56" s="11" t="s">
        <v>156</v>
      </c>
      <c r="F56" s="19">
        <f t="shared" si="4"/>
        <v>10052.666666666666</v>
      </c>
      <c r="G56" s="11"/>
      <c r="H56" s="20">
        <v>60316</v>
      </c>
      <c r="I56" s="65">
        <f t="shared" si="5"/>
        <v>2.6160743097651276E-2</v>
      </c>
      <c r="J56" s="7"/>
    </row>
    <row r="57" spans="1:10" x14ac:dyDescent="0.2">
      <c r="B57" s="14" t="s">
        <v>61</v>
      </c>
      <c r="C57" s="11">
        <f>SUM(C48:C56)</f>
        <v>486</v>
      </c>
      <c r="D57" s="11"/>
      <c r="E57" s="11"/>
      <c r="F57" s="23">
        <f t="shared" ref="F57" si="6">H57/C57</f>
        <v>4744.01646090535</v>
      </c>
      <c r="G57" s="11"/>
      <c r="H57" s="10">
        <f>SUM(H48:H56)</f>
        <v>2305592</v>
      </c>
      <c r="I57" s="11"/>
      <c r="J57" s="7"/>
    </row>
    <row r="58" spans="1:10" x14ac:dyDescent="0.2">
      <c r="C58" s="7"/>
      <c r="D58" s="7"/>
      <c r="E58" s="7"/>
      <c r="F58" s="7"/>
      <c r="G58" s="7"/>
      <c r="H58" s="81"/>
      <c r="I58" s="7"/>
      <c r="J58" s="7"/>
    </row>
    <row r="59" spans="1:10" x14ac:dyDescent="0.2">
      <c r="A59" s="343" t="s">
        <v>193</v>
      </c>
      <c r="B59" s="343"/>
      <c r="C59" s="343"/>
      <c r="D59" s="343"/>
      <c r="E59" s="343"/>
      <c r="F59" s="343"/>
      <c r="G59" s="343"/>
      <c r="H59" s="343"/>
      <c r="I59" s="343"/>
      <c r="J59" s="65"/>
    </row>
    <row r="60" spans="1:10" ht="11.25" customHeight="1" x14ac:dyDescent="0.2">
      <c r="A60" s="70"/>
      <c r="B60" s="315" t="s">
        <v>68</v>
      </c>
      <c r="C60" s="315"/>
      <c r="D60" s="315"/>
      <c r="E60" s="70"/>
      <c r="F60" s="315" t="s">
        <v>72</v>
      </c>
      <c r="G60" s="315"/>
      <c r="H60" s="315"/>
      <c r="I60" s="315"/>
      <c r="J60" s="65"/>
    </row>
    <row r="61" spans="1:10" ht="11.25" customHeight="1" x14ac:dyDescent="0.2">
      <c r="A61" s="77" t="s">
        <v>51</v>
      </c>
      <c r="B61" s="98" t="s">
        <v>64</v>
      </c>
      <c r="C61" s="98" t="s">
        <v>71</v>
      </c>
      <c r="D61" s="98" t="s">
        <v>65</v>
      </c>
      <c r="E61" s="98"/>
      <c r="F61" s="85" t="s">
        <v>222</v>
      </c>
      <c r="G61" s="98"/>
      <c r="H61" s="22" t="s">
        <v>67</v>
      </c>
      <c r="I61" s="98" t="s">
        <v>65</v>
      </c>
      <c r="J61" s="65"/>
    </row>
    <row r="62" spans="1:10" x14ac:dyDescent="0.2">
      <c r="A62" s="1">
        <v>2020</v>
      </c>
      <c r="B62" s="14" t="s">
        <v>52</v>
      </c>
      <c r="C62" s="11">
        <v>28</v>
      </c>
      <c r="D62" s="65">
        <f t="shared" ref="D62:D70" si="7">C62/C$71</f>
        <v>5.9196617336152217E-2</v>
      </c>
      <c r="E62" s="11"/>
      <c r="F62" s="11">
        <f>H62/C62</f>
        <v>806.28571428571433</v>
      </c>
      <c r="G62" s="11"/>
      <c r="H62" s="18">
        <v>22576</v>
      </c>
      <c r="I62" s="65">
        <f t="shared" ref="I62:I70" si="8">H62/$H$71</f>
        <v>1.1712441304202336E-2</v>
      </c>
      <c r="J62" s="7"/>
    </row>
    <row r="63" spans="1:10" x14ac:dyDescent="0.2">
      <c r="B63" s="14" t="s">
        <v>53</v>
      </c>
      <c r="C63" s="11">
        <v>101</v>
      </c>
      <c r="D63" s="65">
        <f t="shared" si="7"/>
        <v>0.21353065539112051</v>
      </c>
      <c r="E63" s="11"/>
      <c r="F63" s="11">
        <f t="shared" ref="F63:F71" si="9">H63/C63</f>
        <v>1399.970297029703</v>
      </c>
      <c r="G63" s="11"/>
      <c r="H63" s="18">
        <v>141397</v>
      </c>
      <c r="I63" s="65">
        <f t="shared" si="8"/>
        <v>7.3356841915764429E-2</v>
      </c>
      <c r="J63" s="7"/>
    </row>
    <row r="64" spans="1:10" x14ac:dyDescent="0.2">
      <c r="B64" s="14" t="s">
        <v>54</v>
      </c>
      <c r="C64" s="11">
        <v>78</v>
      </c>
      <c r="D64" s="65">
        <f t="shared" si="7"/>
        <v>0.16490486257928119</v>
      </c>
      <c r="E64" s="11"/>
      <c r="F64" s="11">
        <f t="shared" si="9"/>
        <v>2083.897435897436</v>
      </c>
      <c r="G64" s="11"/>
      <c r="H64" s="18">
        <v>162544</v>
      </c>
      <c r="I64" s="65">
        <f t="shared" si="8"/>
        <v>8.4327917228484428E-2</v>
      </c>
      <c r="J64" s="7"/>
    </row>
    <row r="65" spans="1:10" x14ac:dyDescent="0.2">
      <c r="B65" s="14" t="s">
        <v>55</v>
      </c>
      <c r="C65" s="11">
        <v>92</v>
      </c>
      <c r="D65" s="65">
        <f t="shared" si="7"/>
        <v>0.1945031712473573</v>
      </c>
      <c r="E65" s="11"/>
      <c r="F65" s="11">
        <f t="shared" si="9"/>
        <v>3934.4347826086955</v>
      </c>
      <c r="G65" s="11"/>
      <c r="H65" s="18">
        <v>361968</v>
      </c>
      <c r="I65" s="65">
        <f t="shared" si="8"/>
        <v>0.18778919888374873</v>
      </c>
      <c r="J65" s="7"/>
    </row>
    <row r="66" spans="1:10" x14ac:dyDescent="0.2">
      <c r="B66" s="14" t="s">
        <v>56</v>
      </c>
      <c r="C66" s="11">
        <v>72</v>
      </c>
      <c r="D66" s="65">
        <f t="shared" si="7"/>
        <v>0.15221987315010571</v>
      </c>
      <c r="E66" s="11"/>
      <c r="F66" s="11">
        <f t="shared" si="9"/>
        <v>5287.5694444444443</v>
      </c>
      <c r="G66" s="11"/>
      <c r="H66" s="18">
        <v>380705</v>
      </c>
      <c r="I66" s="65">
        <f t="shared" si="8"/>
        <v>0.19750996486163849</v>
      </c>
      <c r="J66" s="7"/>
    </row>
    <row r="67" spans="1:10" x14ac:dyDescent="0.2">
      <c r="B67" s="14" t="s">
        <v>57</v>
      </c>
      <c r="C67" s="11">
        <v>60</v>
      </c>
      <c r="D67" s="65">
        <f t="shared" si="7"/>
        <v>0.12684989429175475</v>
      </c>
      <c r="E67" s="11"/>
      <c r="F67" s="11">
        <f t="shared" si="9"/>
        <v>8586.1333333333332</v>
      </c>
      <c r="G67" s="11"/>
      <c r="H67" s="18">
        <v>515168</v>
      </c>
      <c r="I67" s="65">
        <f t="shared" si="8"/>
        <v>0.26726944373685813</v>
      </c>
      <c r="J67" s="7"/>
    </row>
    <row r="68" spans="1:10" x14ac:dyDescent="0.2">
      <c r="B68" s="14" t="s">
        <v>58</v>
      </c>
      <c r="C68" s="11">
        <v>26</v>
      </c>
      <c r="D68" s="65">
        <f t="shared" si="7"/>
        <v>5.4968287526427059E-2</v>
      </c>
      <c r="E68" s="11"/>
      <c r="F68" s="11">
        <f t="shared" si="9"/>
        <v>8877.3076923076915</v>
      </c>
      <c r="G68" s="11"/>
      <c r="H68" s="18">
        <v>230810</v>
      </c>
      <c r="I68" s="65">
        <f t="shared" si="8"/>
        <v>0.11974435583907429</v>
      </c>
      <c r="J68" s="7"/>
    </row>
    <row r="69" spans="1:10" x14ac:dyDescent="0.2">
      <c r="B69" s="14" t="s">
        <v>59</v>
      </c>
      <c r="C69" s="11">
        <v>10</v>
      </c>
      <c r="D69" s="65">
        <f t="shared" si="7"/>
        <v>2.1141649048625793E-2</v>
      </c>
      <c r="E69" s="11"/>
      <c r="F69" s="11">
        <f t="shared" si="9"/>
        <v>8269.7000000000007</v>
      </c>
      <c r="G69" s="11"/>
      <c r="H69" s="18">
        <v>82697</v>
      </c>
      <c r="I69" s="65">
        <f t="shared" si="8"/>
        <v>4.2903249403509064E-2</v>
      </c>
      <c r="J69" s="7"/>
    </row>
    <row r="70" spans="1:10" ht="11.25" customHeight="1" x14ac:dyDescent="0.2">
      <c r="B70" s="14" t="s">
        <v>60</v>
      </c>
      <c r="C70" s="19">
        <v>6</v>
      </c>
      <c r="D70" s="65">
        <f t="shared" si="7"/>
        <v>1.2684989429175475E-2</v>
      </c>
      <c r="E70" s="11" t="s">
        <v>156</v>
      </c>
      <c r="F70" s="19">
        <f t="shared" si="9"/>
        <v>4943</v>
      </c>
      <c r="G70" s="11"/>
      <c r="H70" s="20">
        <v>29658</v>
      </c>
      <c r="I70" s="65">
        <f t="shared" si="8"/>
        <v>1.5386586826720096E-2</v>
      </c>
      <c r="J70" s="7"/>
    </row>
    <row r="71" spans="1:10" x14ac:dyDescent="0.2">
      <c r="B71" s="14" t="s">
        <v>61</v>
      </c>
      <c r="C71" s="11">
        <f>SUM(C62:C70)</f>
        <v>473</v>
      </c>
      <c r="D71" s="11"/>
      <c r="E71" s="11"/>
      <c r="F71" s="23">
        <f t="shared" si="9"/>
        <v>4075.1014799154336</v>
      </c>
      <c r="G71" s="11"/>
      <c r="H71" s="10">
        <f>SUM(H62:H70)</f>
        <v>1927523</v>
      </c>
      <c r="I71" s="11"/>
      <c r="J71" s="7"/>
    </row>
    <row r="72" spans="1:10" x14ac:dyDescent="0.2">
      <c r="C72" s="7"/>
      <c r="D72" s="7"/>
      <c r="E72" s="7"/>
      <c r="F72" s="7"/>
      <c r="G72" s="7"/>
      <c r="H72" s="81"/>
      <c r="I72" s="7"/>
      <c r="J72" s="7"/>
    </row>
    <row r="73" spans="1:10" ht="12" customHeight="1" x14ac:dyDescent="0.2">
      <c r="A73" s="1">
        <v>2019</v>
      </c>
      <c r="B73" s="14" t="s">
        <v>52</v>
      </c>
      <c r="C73" s="11">
        <v>33</v>
      </c>
      <c r="D73" s="65">
        <f>C73/C82</f>
        <v>5.7793345008756568E-2</v>
      </c>
      <c r="E73" s="11"/>
      <c r="F73" s="11">
        <f>H73/C73</f>
        <v>1327.5757575757575</v>
      </c>
      <c r="G73" s="11"/>
      <c r="H73" s="18">
        <v>43810</v>
      </c>
      <c r="I73" s="65">
        <f t="shared" ref="I73:I81" si="10">H73/$H$82</f>
        <v>1.6822062436307701E-2</v>
      </c>
      <c r="J73" s="7"/>
    </row>
    <row r="74" spans="1:10" x14ac:dyDescent="0.2">
      <c r="B74" s="14" t="s">
        <v>53</v>
      </c>
      <c r="C74" s="11">
        <v>117</v>
      </c>
      <c r="D74" s="65">
        <f>C74/C82</f>
        <v>0.20490367775831875</v>
      </c>
      <c r="E74" s="11"/>
      <c r="F74" s="11">
        <f t="shared" ref="F74:F82" si="11">H74/C74</f>
        <v>2335.3076923076924</v>
      </c>
      <c r="G74" s="11"/>
      <c r="H74" s="18">
        <v>273231</v>
      </c>
      <c r="I74" s="65">
        <f t="shared" si="10"/>
        <v>0.10491460720234626</v>
      </c>
      <c r="J74" s="7"/>
    </row>
    <row r="75" spans="1:10" x14ac:dyDescent="0.2">
      <c r="B75" s="14" t="s">
        <v>54</v>
      </c>
      <c r="C75" s="11">
        <v>90</v>
      </c>
      <c r="D75" s="65">
        <f>C75/C82</f>
        <v>0.15761821366024517</v>
      </c>
      <c r="E75" s="11"/>
      <c r="F75" s="11">
        <f t="shared" si="11"/>
        <v>2388.0555555555557</v>
      </c>
      <c r="G75" s="11"/>
      <c r="H75" s="18">
        <v>214925</v>
      </c>
      <c r="I75" s="65">
        <f t="shared" si="10"/>
        <v>8.2526404225597635E-2</v>
      </c>
      <c r="J75" s="7"/>
    </row>
    <row r="76" spans="1:10" x14ac:dyDescent="0.2">
      <c r="B76" s="14" t="s">
        <v>55</v>
      </c>
      <c r="C76" s="11">
        <v>108</v>
      </c>
      <c r="D76" s="65">
        <f>C76/C82</f>
        <v>0.18914185639229422</v>
      </c>
      <c r="E76" s="11"/>
      <c r="F76" s="11">
        <f t="shared" si="11"/>
        <v>5125.416666666667</v>
      </c>
      <c r="G76" s="11"/>
      <c r="H76" s="18">
        <v>553545</v>
      </c>
      <c r="I76" s="65">
        <f t="shared" si="10"/>
        <v>0.21254892835667533</v>
      </c>
      <c r="J76" s="7"/>
    </row>
    <row r="77" spans="1:10" x14ac:dyDescent="0.2">
      <c r="B77" s="14" t="s">
        <v>56</v>
      </c>
      <c r="C77" s="11">
        <v>91</v>
      </c>
      <c r="D77" s="65">
        <f>C77/C82</f>
        <v>0.15936952714535901</v>
      </c>
      <c r="E77" s="11"/>
      <c r="F77" s="11">
        <f t="shared" si="11"/>
        <v>5995.9230769230771</v>
      </c>
      <c r="G77" s="11"/>
      <c r="H77" s="18">
        <v>545629</v>
      </c>
      <c r="I77" s="65">
        <f t="shared" si="10"/>
        <v>0.20950936099201403</v>
      </c>
      <c r="J77" s="7"/>
    </row>
    <row r="78" spans="1:10" x14ac:dyDescent="0.2">
      <c r="B78" s="14" t="s">
        <v>57</v>
      </c>
      <c r="C78" s="11">
        <v>77</v>
      </c>
      <c r="D78" s="65">
        <f>C78/C82</f>
        <v>0.13485113835376533</v>
      </c>
      <c r="E78" s="11"/>
      <c r="F78" s="11">
        <f t="shared" si="11"/>
        <v>7606.4025974025972</v>
      </c>
      <c r="G78" s="11"/>
      <c r="H78" s="18">
        <v>585693</v>
      </c>
      <c r="I78" s="65">
        <f t="shared" si="10"/>
        <v>0.2248930430154843</v>
      </c>
      <c r="J78" s="7"/>
    </row>
    <row r="79" spans="1:10" x14ac:dyDescent="0.2">
      <c r="B79" s="14" t="s">
        <v>58</v>
      </c>
      <c r="C79" s="11">
        <v>38</v>
      </c>
      <c r="D79" s="65">
        <f>C79/C$82</f>
        <v>6.6549912434325745E-2</v>
      </c>
      <c r="E79" s="11"/>
      <c r="F79" s="11">
        <f t="shared" si="11"/>
        <v>7319.3684210526317</v>
      </c>
      <c r="G79" s="11"/>
      <c r="H79" s="18">
        <v>278136</v>
      </c>
      <c r="I79" s="65">
        <f t="shared" si="10"/>
        <v>0.10679801775359231</v>
      </c>
      <c r="J79" s="7"/>
    </row>
    <row r="80" spans="1:10" x14ac:dyDescent="0.2">
      <c r="B80" s="14" t="s">
        <v>59</v>
      </c>
      <c r="C80" s="11">
        <v>10</v>
      </c>
      <c r="D80" s="65">
        <f>C80/C$82</f>
        <v>1.7513134851138354E-2</v>
      </c>
      <c r="E80" s="11"/>
      <c r="F80" s="11">
        <f t="shared" si="11"/>
        <v>7424.7</v>
      </c>
      <c r="G80" s="11"/>
      <c r="H80" s="18">
        <v>74247</v>
      </c>
      <c r="I80" s="65">
        <f t="shared" si="10"/>
        <v>2.8509191273876692E-2</v>
      </c>
      <c r="J80" s="7"/>
    </row>
    <row r="81" spans="1:10" ht="12" customHeight="1" x14ac:dyDescent="0.2">
      <c r="B81" s="14" t="s">
        <v>60</v>
      </c>
      <c r="C81" s="19">
        <v>7</v>
      </c>
      <c r="D81" s="65">
        <f>C81/C$82</f>
        <v>1.2259194395796848E-2</v>
      </c>
      <c r="E81" s="11" t="s">
        <v>156</v>
      </c>
      <c r="F81" s="19">
        <f t="shared" si="11"/>
        <v>5014.5714285714284</v>
      </c>
      <c r="G81" s="11"/>
      <c r="H81" s="20">
        <v>35102</v>
      </c>
      <c r="I81" s="65">
        <f t="shared" si="10"/>
        <v>1.347838474410575E-2</v>
      </c>
      <c r="J81" s="7"/>
    </row>
    <row r="82" spans="1:10" x14ac:dyDescent="0.2">
      <c r="B82" s="14" t="s">
        <v>61</v>
      </c>
      <c r="C82" s="11">
        <f>SUM(C73:C81)</f>
        <v>571</v>
      </c>
      <c r="D82" s="11"/>
      <c r="E82" s="11"/>
      <c r="F82" s="23">
        <f t="shared" si="11"/>
        <v>4560.9772329246935</v>
      </c>
      <c r="G82" s="11"/>
      <c r="H82" s="10">
        <f>SUM(H73:H81)</f>
        <v>2604318</v>
      </c>
      <c r="I82" s="11"/>
      <c r="J82" s="7"/>
    </row>
    <row r="83" spans="1:10" x14ac:dyDescent="0.2">
      <c r="C83" s="7"/>
      <c r="D83" s="7"/>
      <c r="E83" s="7"/>
      <c r="F83" s="7"/>
      <c r="G83" s="7"/>
      <c r="H83" s="81"/>
      <c r="I83" s="7"/>
      <c r="J83" s="7"/>
    </row>
    <row r="84" spans="1:10" ht="15.75" customHeight="1" x14ac:dyDescent="0.2">
      <c r="A84" s="1">
        <v>2018</v>
      </c>
      <c r="B84" s="14" t="s">
        <v>52</v>
      </c>
      <c r="C84" s="11">
        <v>25</v>
      </c>
      <c r="D84" s="65">
        <f>C84/C93</f>
        <v>5.4824561403508769E-2</v>
      </c>
      <c r="E84" s="11"/>
      <c r="F84" s="11">
        <f>H84/C84</f>
        <v>542.88</v>
      </c>
      <c r="G84" s="11"/>
      <c r="H84" s="18">
        <v>13572</v>
      </c>
      <c r="I84" s="65">
        <f>H84/H93</f>
        <v>1.4589061858396235E-2</v>
      </c>
      <c r="J84" s="65"/>
    </row>
    <row r="85" spans="1:10" x14ac:dyDescent="0.2">
      <c r="B85" s="14" t="s">
        <v>53</v>
      </c>
      <c r="C85" s="11">
        <v>100</v>
      </c>
      <c r="D85" s="65">
        <f>C85/C93</f>
        <v>0.21929824561403508</v>
      </c>
      <c r="E85" s="11"/>
      <c r="F85" s="11">
        <f t="shared" ref="F85:F91" si="12">H85/C85</f>
        <v>912.94</v>
      </c>
      <c r="G85" s="11"/>
      <c r="H85" s="18">
        <v>91294</v>
      </c>
      <c r="I85" s="65">
        <f>H85/H93</f>
        <v>9.8135412120573667E-2</v>
      </c>
      <c r="J85" s="65"/>
    </row>
    <row r="86" spans="1:10" x14ac:dyDescent="0.2">
      <c r="B86" s="14" t="s">
        <v>54</v>
      </c>
      <c r="C86" s="11">
        <v>74</v>
      </c>
      <c r="D86" s="65">
        <f>C86/C93</f>
        <v>0.16228070175438597</v>
      </c>
      <c r="E86" s="11"/>
      <c r="F86" s="11">
        <f t="shared" si="12"/>
        <v>1538.1891891891892</v>
      </c>
      <c r="G86" s="11"/>
      <c r="H86" s="18">
        <v>113826</v>
      </c>
      <c r="I86" s="65">
        <f>H86/H93</f>
        <v>0.12235592065235852</v>
      </c>
      <c r="J86" s="65"/>
    </row>
    <row r="87" spans="1:10" x14ac:dyDescent="0.2">
      <c r="B87" s="14" t="s">
        <v>55</v>
      </c>
      <c r="C87" s="11">
        <v>99</v>
      </c>
      <c r="D87" s="65">
        <f>C87/C93</f>
        <v>0.21710526315789475</v>
      </c>
      <c r="E87" s="11"/>
      <c r="F87" s="11">
        <f t="shared" si="12"/>
        <v>1804.4646464646464</v>
      </c>
      <c r="G87" s="11"/>
      <c r="H87" s="18">
        <v>178642</v>
      </c>
      <c r="I87" s="65">
        <f>H87/H93</f>
        <v>0.19202911792717509</v>
      </c>
      <c r="J87" s="65"/>
    </row>
    <row r="88" spans="1:10" x14ac:dyDescent="0.2">
      <c r="B88" s="14" t="s">
        <v>56</v>
      </c>
      <c r="C88" s="11">
        <v>70</v>
      </c>
      <c r="D88" s="65">
        <f>C88/C93</f>
        <v>0.15350877192982457</v>
      </c>
      <c r="E88" s="11"/>
      <c r="F88" s="11">
        <f t="shared" si="12"/>
        <v>3210.0571428571429</v>
      </c>
      <c r="G88" s="11"/>
      <c r="H88" s="18">
        <v>224704</v>
      </c>
      <c r="I88" s="65">
        <f>H88/H93</f>
        <v>0.24154292335905303</v>
      </c>
      <c r="J88" s="65"/>
    </row>
    <row r="89" spans="1:10" x14ac:dyDescent="0.2">
      <c r="B89" s="14" t="s">
        <v>57</v>
      </c>
      <c r="C89" s="11">
        <v>56</v>
      </c>
      <c r="D89" s="65">
        <f>C89/C93</f>
        <v>0.12280701754385964</v>
      </c>
      <c r="E89" s="11"/>
      <c r="F89" s="11">
        <f t="shared" si="12"/>
        <v>4464.0357142857147</v>
      </c>
      <c r="G89" s="11"/>
      <c r="H89" s="18">
        <v>249986</v>
      </c>
      <c r="I89" s="65">
        <f>H89/H93</f>
        <v>0.26871951206403194</v>
      </c>
      <c r="J89" s="65"/>
    </row>
    <row r="90" spans="1:10" x14ac:dyDescent="0.2">
      <c r="B90" s="14" t="s">
        <v>58</v>
      </c>
      <c r="C90" s="11">
        <v>24</v>
      </c>
      <c r="D90" s="65">
        <f>C90/C93</f>
        <v>5.2631578947368418E-2</v>
      </c>
      <c r="E90" s="11"/>
      <c r="F90" s="11">
        <f t="shared" si="12"/>
        <v>1817.0833333333333</v>
      </c>
      <c r="G90" s="11"/>
      <c r="H90" s="18">
        <v>43610</v>
      </c>
      <c r="I90" s="65">
        <f>H90/H93</f>
        <v>4.6878056855633642E-2</v>
      </c>
      <c r="J90" s="65"/>
    </row>
    <row r="91" spans="1:10" x14ac:dyDescent="0.2">
      <c r="B91" s="14" t="s">
        <v>59</v>
      </c>
      <c r="C91" s="11">
        <v>8</v>
      </c>
      <c r="D91" s="65">
        <f>C91/C93</f>
        <v>1.7543859649122806E-2</v>
      </c>
      <c r="E91" s="11"/>
      <c r="F91" s="11">
        <f t="shared" si="12"/>
        <v>1831.5</v>
      </c>
      <c r="G91" s="11"/>
      <c r="H91" s="18">
        <v>14652</v>
      </c>
      <c r="I91" s="65">
        <f>H91/H93</f>
        <v>1.5749995162777898E-2</v>
      </c>
      <c r="J91" s="65"/>
    </row>
    <row r="92" spans="1:10" ht="9.75" customHeight="1" x14ac:dyDescent="0.2">
      <c r="B92" s="14" t="s">
        <v>60</v>
      </c>
      <c r="C92" s="19" t="s">
        <v>254</v>
      </c>
      <c r="D92" s="11" t="s">
        <v>254</v>
      </c>
      <c r="E92" s="11" t="s">
        <v>254</v>
      </c>
      <c r="F92" s="19" t="s">
        <v>254</v>
      </c>
      <c r="G92" s="11"/>
      <c r="H92" s="20" t="s">
        <v>254</v>
      </c>
      <c r="I92" s="65" t="s">
        <v>254</v>
      </c>
      <c r="J92" s="65"/>
    </row>
    <row r="93" spans="1:10" x14ac:dyDescent="0.2">
      <c r="B93" s="14" t="s">
        <v>61</v>
      </c>
      <c r="C93" s="11">
        <f>SUM(C84:C92)</f>
        <v>456</v>
      </c>
      <c r="D93" s="11"/>
      <c r="E93" s="11"/>
      <c r="F93" s="11">
        <f>H93/C93</f>
        <v>2040.1008771929824</v>
      </c>
      <c r="G93" s="11"/>
      <c r="H93" s="10">
        <f>SUM(H84:H92)</f>
        <v>930286</v>
      </c>
      <c r="I93" s="11"/>
      <c r="J93" s="11"/>
    </row>
    <row r="94" spans="1:10" x14ac:dyDescent="0.2">
      <c r="B94" s="14"/>
      <c r="C94" s="11"/>
      <c r="D94" s="11"/>
      <c r="E94" s="11"/>
      <c r="F94" s="11"/>
      <c r="G94" s="11"/>
      <c r="H94" s="10"/>
      <c r="I94" s="11"/>
      <c r="J94" s="11"/>
    </row>
    <row r="95" spans="1:10" ht="15.75" customHeight="1" x14ac:dyDescent="0.2">
      <c r="A95" s="1">
        <v>2017</v>
      </c>
      <c r="B95" s="14" t="s">
        <v>52</v>
      </c>
      <c r="C95" s="11">
        <v>31</v>
      </c>
      <c r="D95" s="65">
        <f>C95/C104</f>
        <v>7.7499999999999999E-2</v>
      </c>
      <c r="E95" s="11"/>
      <c r="F95" s="11">
        <f>H95/C95</f>
        <v>441.70967741935482</v>
      </c>
      <c r="G95" s="11"/>
      <c r="H95" s="18">
        <v>13693</v>
      </c>
      <c r="I95" s="65">
        <f>H95/H104</f>
        <v>2.7530479958823909E-2</v>
      </c>
      <c r="J95" s="65"/>
    </row>
    <row r="96" spans="1:10" x14ac:dyDescent="0.2">
      <c r="B96" s="14" t="s">
        <v>53</v>
      </c>
      <c r="C96" s="11">
        <v>95</v>
      </c>
      <c r="D96" s="65">
        <f>C96/C104</f>
        <v>0.23749999999999999</v>
      </c>
      <c r="E96" s="11"/>
      <c r="F96" s="11">
        <f t="shared" ref="F96:F102" si="13">H96/C96</f>
        <v>763.9473684210526</v>
      </c>
      <c r="G96" s="11"/>
      <c r="H96" s="18">
        <v>72575</v>
      </c>
      <c r="I96" s="65">
        <f>H96/H104</f>
        <v>0.14591576593965128</v>
      </c>
      <c r="J96" s="65"/>
    </row>
    <row r="97" spans="1:16" x14ac:dyDescent="0.2">
      <c r="B97" s="14" t="s">
        <v>54</v>
      </c>
      <c r="C97" s="11">
        <v>68</v>
      </c>
      <c r="D97" s="65">
        <f>C97/C104</f>
        <v>0.17</v>
      </c>
      <c r="E97" s="11"/>
      <c r="F97" s="11">
        <f t="shared" si="13"/>
        <v>918.98529411764707</v>
      </c>
      <c r="G97" s="11"/>
      <c r="H97" s="18">
        <v>62491</v>
      </c>
      <c r="I97" s="65">
        <f>H97/H104</f>
        <v>0.12564136588818117</v>
      </c>
      <c r="J97" s="65"/>
    </row>
    <row r="98" spans="1:16" x14ac:dyDescent="0.2">
      <c r="B98" s="14" t="s">
        <v>55</v>
      </c>
      <c r="C98" s="11">
        <v>90</v>
      </c>
      <c r="D98" s="65">
        <f>C98/C104</f>
        <v>0.22500000000000001</v>
      </c>
      <c r="E98" s="11"/>
      <c r="F98" s="11">
        <f t="shared" si="13"/>
        <v>1292.2777777777778</v>
      </c>
      <c r="G98" s="11"/>
      <c r="H98" s="18">
        <v>116305</v>
      </c>
      <c r="I98" s="65">
        <f>H98/H104</f>
        <v>0.23383717750755967</v>
      </c>
      <c r="J98" s="65"/>
    </row>
    <row r="99" spans="1:16" x14ac:dyDescent="0.2">
      <c r="B99" s="14" t="s">
        <v>56</v>
      </c>
      <c r="C99" s="11">
        <v>58</v>
      </c>
      <c r="D99" s="65">
        <f>C99/C104</f>
        <v>0.14499999999999999</v>
      </c>
      <c r="E99" s="11"/>
      <c r="F99" s="11">
        <f t="shared" si="13"/>
        <v>1900.4310344827586</v>
      </c>
      <c r="G99" s="11"/>
      <c r="H99" s="18">
        <v>110225</v>
      </c>
      <c r="I99" s="65">
        <f>H99/H104</f>
        <v>0.2216130251560188</v>
      </c>
      <c r="J99" s="65"/>
      <c r="P99" s="2" t="s">
        <v>244</v>
      </c>
    </row>
    <row r="100" spans="1:16" x14ac:dyDescent="0.2">
      <c r="B100" s="14" t="s">
        <v>57</v>
      </c>
      <c r="C100" s="11">
        <v>35</v>
      </c>
      <c r="D100" s="65">
        <f>C100/C104</f>
        <v>8.7499999999999994E-2</v>
      </c>
      <c r="E100" s="11"/>
      <c r="F100" s="11">
        <f t="shared" si="13"/>
        <v>2407.8571428571427</v>
      </c>
      <c r="G100" s="11"/>
      <c r="H100" s="18">
        <v>84275</v>
      </c>
      <c r="I100" s="65">
        <f>H100/H104</f>
        <v>0.16943921701087306</v>
      </c>
      <c r="J100" s="65"/>
    </row>
    <row r="101" spans="1:16" x14ac:dyDescent="0.2">
      <c r="B101" s="14" t="s">
        <v>58</v>
      </c>
      <c r="C101" s="11">
        <v>18</v>
      </c>
      <c r="D101" s="65">
        <f>C101/C104</f>
        <v>4.4999999999999998E-2</v>
      </c>
      <c r="E101" s="11"/>
      <c r="F101" s="11">
        <f t="shared" si="13"/>
        <v>1990.8888888888889</v>
      </c>
      <c r="G101" s="11"/>
      <c r="H101" s="18">
        <v>35836</v>
      </c>
      <c r="I101" s="65">
        <f>H101/H104</f>
        <v>7.2050119024641313E-2</v>
      </c>
      <c r="J101" s="65"/>
    </row>
    <row r="102" spans="1:16" x14ac:dyDescent="0.2">
      <c r="B102" s="14" t="s">
        <v>59</v>
      </c>
      <c r="C102" s="11">
        <v>5</v>
      </c>
      <c r="D102" s="65">
        <f>C102/C104</f>
        <v>1.2500000000000001E-2</v>
      </c>
      <c r="E102" s="11"/>
      <c r="F102" s="11">
        <f t="shared" si="13"/>
        <v>395.2</v>
      </c>
      <c r="G102" s="11"/>
      <c r="H102" s="18">
        <v>1976</v>
      </c>
      <c r="I102" s="65">
        <f>H102/H104</f>
        <v>3.9728495142507883E-3</v>
      </c>
      <c r="J102" s="65"/>
    </row>
    <row r="103" spans="1:16" ht="22.5" x14ac:dyDescent="0.2">
      <c r="B103" s="14" t="s">
        <v>60</v>
      </c>
      <c r="C103" s="19" t="s">
        <v>254</v>
      </c>
      <c r="D103" s="11" t="s">
        <v>254</v>
      </c>
      <c r="E103" s="11" t="s">
        <v>254</v>
      </c>
      <c r="F103" s="19" t="s">
        <v>254</v>
      </c>
      <c r="G103" s="11"/>
      <c r="H103" s="20" t="s">
        <v>254</v>
      </c>
      <c r="I103" s="65" t="s">
        <v>254</v>
      </c>
      <c r="J103" s="65"/>
    </row>
    <row r="104" spans="1:16" x14ac:dyDescent="0.2">
      <c r="B104" s="14" t="s">
        <v>61</v>
      </c>
      <c r="C104" s="11">
        <f>SUM(C95:C103)</f>
        <v>400</v>
      </c>
      <c r="D104" s="11"/>
      <c r="E104" s="11"/>
      <c r="F104" s="11">
        <f>H104/C104</f>
        <v>1243.44</v>
      </c>
      <c r="G104" s="11"/>
      <c r="H104" s="10">
        <f>SUM(H95:H103)</f>
        <v>497376</v>
      </c>
      <c r="I104" s="11"/>
      <c r="J104" s="11"/>
    </row>
    <row r="105" spans="1:16" x14ac:dyDescent="0.2">
      <c r="C105" s="7"/>
      <c r="D105" s="7"/>
      <c r="E105" s="7"/>
      <c r="F105" s="7"/>
      <c r="G105" s="7"/>
      <c r="H105" s="81"/>
      <c r="I105" s="7"/>
      <c r="J105" s="11"/>
    </row>
    <row r="106" spans="1:16" x14ac:dyDescent="0.2">
      <c r="A106" s="1">
        <v>2016</v>
      </c>
      <c r="B106" s="14" t="s">
        <v>52</v>
      </c>
      <c r="C106" s="11">
        <v>20</v>
      </c>
      <c r="D106" s="65">
        <f>C106/C115</f>
        <v>4.5662100456621002E-2</v>
      </c>
      <c r="E106" s="11"/>
      <c r="F106" s="11">
        <f>H106/C106</f>
        <v>924</v>
      </c>
      <c r="G106" s="11"/>
      <c r="H106" s="18">
        <v>18480</v>
      </c>
      <c r="I106" s="65">
        <f>H106/H115</f>
        <v>3.0032860629975004E-2</v>
      </c>
      <c r="J106" s="65"/>
    </row>
    <row r="107" spans="1:16" x14ac:dyDescent="0.2">
      <c r="B107" s="14" t="s">
        <v>53</v>
      </c>
      <c r="C107" s="11">
        <v>96</v>
      </c>
      <c r="D107" s="65">
        <f>C107/C115</f>
        <v>0.21917808219178081</v>
      </c>
      <c r="E107" s="11"/>
      <c r="F107" s="11">
        <f t="shared" ref="F107:F115" si="14">H107/C107</f>
        <v>821.36458333333337</v>
      </c>
      <c r="G107" s="11"/>
      <c r="H107" s="18">
        <v>78851</v>
      </c>
      <c r="I107" s="65">
        <f>H107/H115</f>
        <v>0.12814508081894802</v>
      </c>
      <c r="J107" s="65"/>
    </row>
    <row r="108" spans="1:16" x14ac:dyDescent="0.2">
      <c r="B108" s="14" t="s">
        <v>54</v>
      </c>
      <c r="C108" s="11">
        <v>78</v>
      </c>
      <c r="D108" s="65">
        <f>C108/C115</f>
        <v>0.17808219178082191</v>
      </c>
      <c r="E108" s="11"/>
      <c r="F108" s="11">
        <f t="shared" si="14"/>
        <v>1107.6538461538462</v>
      </c>
      <c r="G108" s="11"/>
      <c r="H108" s="18">
        <v>86397</v>
      </c>
      <c r="I108" s="65">
        <f>H108/H115</f>
        <v>0.14040849890952115</v>
      </c>
      <c r="J108" s="65"/>
    </row>
    <row r="109" spans="1:16" x14ac:dyDescent="0.2">
      <c r="B109" s="14" t="s">
        <v>55</v>
      </c>
      <c r="C109" s="11">
        <v>102</v>
      </c>
      <c r="D109" s="65">
        <f>C109/C115</f>
        <v>0.23287671232876711</v>
      </c>
      <c r="E109" s="11"/>
      <c r="F109" s="11">
        <f t="shared" si="14"/>
        <v>1426.1078431372548</v>
      </c>
      <c r="G109" s="11"/>
      <c r="H109" s="18">
        <v>145463</v>
      </c>
      <c r="I109" s="65">
        <f>H109/H115</f>
        <v>0.23639989208972154</v>
      </c>
      <c r="J109" s="65"/>
    </row>
    <row r="110" spans="1:16" x14ac:dyDescent="0.2">
      <c r="B110" s="14" t="s">
        <v>56</v>
      </c>
      <c r="C110" s="11">
        <v>74</v>
      </c>
      <c r="D110" s="65">
        <f>C110/C115</f>
        <v>0.16894977168949771</v>
      </c>
      <c r="E110" s="11"/>
      <c r="F110" s="11">
        <f t="shared" si="14"/>
        <v>1962.5540540540539</v>
      </c>
      <c r="G110" s="11"/>
      <c r="H110" s="18">
        <v>145229</v>
      </c>
      <c r="I110" s="65">
        <f>H110/H115</f>
        <v>0.23601960586745888</v>
      </c>
      <c r="J110" s="65"/>
    </row>
    <row r="111" spans="1:16" x14ac:dyDescent="0.2">
      <c r="B111" s="14" t="s">
        <v>57</v>
      </c>
      <c r="C111" s="11">
        <v>37</v>
      </c>
      <c r="D111" s="65">
        <f>C111/C115</f>
        <v>8.4474885844748854E-2</v>
      </c>
      <c r="E111" s="11"/>
      <c r="F111" s="11">
        <f t="shared" si="14"/>
        <v>2557.3783783783783</v>
      </c>
      <c r="G111" s="11"/>
      <c r="H111" s="18">
        <v>94623</v>
      </c>
      <c r="I111" s="65">
        <f>H111/H115</f>
        <v>0.15377702226137038</v>
      </c>
      <c r="J111" s="65"/>
    </row>
    <row r="112" spans="1:16" x14ac:dyDescent="0.2">
      <c r="B112" s="14" t="s">
        <v>58</v>
      </c>
      <c r="C112" s="11">
        <v>23</v>
      </c>
      <c r="D112" s="65">
        <f>C112/C115</f>
        <v>5.2511415525114152E-2</v>
      </c>
      <c r="E112" s="11"/>
      <c r="F112" s="11">
        <f t="shared" si="14"/>
        <v>1662.5652173913043</v>
      </c>
      <c r="G112" s="11"/>
      <c r="H112" s="18">
        <v>38239</v>
      </c>
      <c r="I112" s="65">
        <f>H112/H115</f>
        <v>6.2144294244026746E-2</v>
      </c>
      <c r="J112" s="11"/>
    </row>
    <row r="113" spans="1:10" x14ac:dyDescent="0.2">
      <c r="B113" s="14" t="s">
        <v>59</v>
      </c>
      <c r="C113" s="11">
        <v>5</v>
      </c>
      <c r="D113" s="65">
        <f>C113/C115</f>
        <v>1.1415525114155251E-2</v>
      </c>
      <c r="E113" s="11"/>
      <c r="F113" s="11">
        <f t="shared" si="14"/>
        <v>1313</v>
      </c>
      <c r="G113" s="11"/>
      <c r="H113" s="18">
        <v>6565</v>
      </c>
      <c r="I113" s="65">
        <f>H113/H115</f>
        <v>1.06691412357027E-2</v>
      </c>
      <c r="J113" s="11"/>
    </row>
    <row r="114" spans="1:10" ht="12.75" customHeight="1" x14ac:dyDescent="0.2">
      <c r="B114" s="14" t="s">
        <v>60</v>
      </c>
      <c r="C114" s="19">
        <v>3</v>
      </c>
      <c r="D114" s="65">
        <f>C114/C115</f>
        <v>6.8493150684931503E-3</v>
      </c>
      <c r="E114" s="11"/>
      <c r="F114" s="19">
        <f>H114/C114</f>
        <v>493</v>
      </c>
      <c r="G114" s="11"/>
      <c r="H114" s="20">
        <v>1479</v>
      </c>
      <c r="I114" s="65">
        <f>H114/H115</f>
        <v>2.4036039432755972E-3</v>
      </c>
      <c r="J114" s="65"/>
    </row>
    <row r="115" spans="1:10" x14ac:dyDescent="0.2">
      <c r="B115" s="14" t="s">
        <v>61</v>
      </c>
      <c r="C115" s="11">
        <f>SUM(C106:C114)</f>
        <v>438</v>
      </c>
      <c r="D115" s="11"/>
      <c r="E115" s="11"/>
      <c r="F115" s="11">
        <f t="shared" si="14"/>
        <v>1404.8538812785389</v>
      </c>
      <c r="G115" s="11"/>
      <c r="H115" s="10">
        <f>SUM(H106:H114)</f>
        <v>615326</v>
      </c>
      <c r="I115" s="11"/>
      <c r="J115" s="65"/>
    </row>
    <row r="116" spans="1:10" x14ac:dyDescent="0.2">
      <c r="B116" s="14"/>
      <c r="C116" s="11"/>
      <c r="D116" s="11"/>
      <c r="E116" s="11"/>
      <c r="F116" s="11"/>
      <c r="G116" s="11"/>
      <c r="H116" s="10"/>
      <c r="I116" s="11"/>
      <c r="J116" s="65"/>
    </row>
    <row r="117" spans="1:10" x14ac:dyDescent="0.2">
      <c r="A117" s="344" t="s">
        <v>192</v>
      </c>
      <c r="B117" s="344"/>
      <c r="C117" s="344"/>
      <c r="D117" s="344"/>
      <c r="E117" s="344"/>
      <c r="F117" s="344"/>
      <c r="G117" s="344"/>
      <c r="H117" s="344"/>
      <c r="I117" s="344"/>
      <c r="J117" s="11"/>
    </row>
    <row r="118" spans="1:10" x14ac:dyDescent="0.2">
      <c r="A118" s="70"/>
      <c r="B118" s="315" t="s">
        <v>68</v>
      </c>
      <c r="C118" s="315"/>
      <c r="D118" s="315"/>
      <c r="E118" s="70"/>
      <c r="F118" s="315" t="s">
        <v>72</v>
      </c>
      <c r="G118" s="315"/>
      <c r="H118" s="315"/>
      <c r="I118" s="315"/>
      <c r="J118" s="65"/>
    </row>
    <row r="119" spans="1:10" ht="19.899999999999999" customHeight="1" x14ac:dyDescent="0.2">
      <c r="A119" s="77" t="s">
        <v>51</v>
      </c>
      <c r="B119" s="98" t="s">
        <v>64</v>
      </c>
      <c r="C119" s="98" t="s">
        <v>71</v>
      </c>
      <c r="D119" s="98" t="s">
        <v>65</v>
      </c>
      <c r="E119" s="98"/>
      <c r="F119" s="85" t="s">
        <v>222</v>
      </c>
      <c r="G119" s="98"/>
      <c r="H119" s="22" t="s">
        <v>67</v>
      </c>
      <c r="I119" s="98" t="s">
        <v>65</v>
      </c>
      <c r="J119" s="65"/>
    </row>
    <row r="120" spans="1:10" x14ac:dyDescent="0.2">
      <c r="A120" s="1">
        <v>2015</v>
      </c>
      <c r="B120" s="14" t="s">
        <v>52</v>
      </c>
      <c r="C120" s="11">
        <v>35</v>
      </c>
      <c r="D120" s="65">
        <f>C120/C129</f>
        <v>5.9625212947189095E-2</v>
      </c>
      <c r="E120" s="11"/>
      <c r="F120" s="11">
        <v>484</v>
      </c>
      <c r="G120" s="11"/>
      <c r="H120" s="18">
        <v>16928</v>
      </c>
      <c r="I120" s="65">
        <f>H120/H129</f>
        <v>1.4248678495673546E-2</v>
      </c>
      <c r="J120" s="65"/>
    </row>
    <row r="121" spans="1:10" x14ac:dyDescent="0.2">
      <c r="B121" s="14" t="s">
        <v>53</v>
      </c>
      <c r="C121" s="11">
        <v>119</v>
      </c>
      <c r="D121" s="65">
        <f>C121/C129</f>
        <v>0.20272572402044292</v>
      </c>
      <c r="E121" s="11"/>
      <c r="F121" s="11">
        <v>1146</v>
      </c>
      <c r="G121" s="11"/>
      <c r="H121" s="18">
        <v>136353</v>
      </c>
      <c r="I121" s="65">
        <f>H121/H129</f>
        <v>0.11477138816874853</v>
      </c>
      <c r="J121" s="65"/>
    </row>
    <row r="122" spans="1:10" x14ac:dyDescent="0.2">
      <c r="B122" s="14" t="s">
        <v>54</v>
      </c>
      <c r="C122" s="11">
        <v>93</v>
      </c>
      <c r="D122" s="65">
        <f>C122/C129</f>
        <v>0.15843270868824533</v>
      </c>
      <c r="E122" s="11"/>
      <c r="F122" s="11">
        <v>1592</v>
      </c>
      <c r="G122" s="11"/>
      <c r="H122" s="18">
        <v>148075</v>
      </c>
      <c r="I122" s="65">
        <f>H122/H129</f>
        <v>0.12463805932460187</v>
      </c>
      <c r="J122" s="65"/>
    </row>
    <row r="123" spans="1:10" x14ac:dyDescent="0.2">
      <c r="B123" s="14" t="s">
        <v>55</v>
      </c>
      <c r="C123" s="11">
        <v>128</v>
      </c>
      <c r="D123" s="65">
        <f>C123/C129</f>
        <v>0.21805792163543442</v>
      </c>
      <c r="E123" s="11"/>
      <c r="F123" s="11">
        <v>1908</v>
      </c>
      <c r="G123" s="11"/>
      <c r="H123" s="18">
        <v>244190</v>
      </c>
      <c r="I123" s="65">
        <f>H123/H129</f>
        <v>0.20554021750109425</v>
      </c>
      <c r="J123" s="65"/>
    </row>
    <row r="124" spans="1:10" x14ac:dyDescent="0.2">
      <c r="B124" s="14" t="s">
        <v>56</v>
      </c>
      <c r="C124" s="11">
        <v>99</v>
      </c>
      <c r="D124" s="65">
        <f>C124/C129</f>
        <v>0.1686541737649063</v>
      </c>
      <c r="E124" s="11"/>
      <c r="F124" s="11">
        <v>2878</v>
      </c>
      <c r="G124" s="11"/>
      <c r="H124" s="18">
        <v>284969</v>
      </c>
      <c r="I124" s="65">
        <f>H124/H129</f>
        <v>0.23986481936635129</v>
      </c>
      <c r="J124" s="65"/>
    </row>
    <row r="125" spans="1:10" x14ac:dyDescent="0.2">
      <c r="B125" s="14" t="s">
        <v>57</v>
      </c>
      <c r="C125" s="11">
        <v>62</v>
      </c>
      <c r="D125" s="65">
        <f>C125/C129</f>
        <v>0.10562180579216354</v>
      </c>
      <c r="E125" s="11"/>
      <c r="F125" s="11">
        <v>3706</v>
      </c>
      <c r="G125" s="11"/>
      <c r="H125" s="18">
        <v>229802</v>
      </c>
      <c r="I125" s="65">
        <f>H125/H129</f>
        <v>0.19342951415777246</v>
      </c>
      <c r="J125" s="65"/>
    </row>
    <row r="126" spans="1:10" x14ac:dyDescent="0.2">
      <c r="B126" s="14" t="s">
        <v>58</v>
      </c>
      <c r="C126" s="11">
        <v>34</v>
      </c>
      <c r="D126" s="65">
        <f>C126/C129</f>
        <v>5.7921635434412269E-2</v>
      </c>
      <c r="E126" s="11"/>
      <c r="F126" s="11">
        <v>2560</v>
      </c>
      <c r="G126" s="11"/>
      <c r="H126" s="18">
        <v>87029</v>
      </c>
      <c r="I126" s="65">
        <f>H126/H129</f>
        <v>7.3254267533079689E-2</v>
      </c>
      <c r="J126" s="65"/>
    </row>
    <row r="127" spans="1:10" x14ac:dyDescent="0.2">
      <c r="B127" s="14" t="s">
        <v>59</v>
      </c>
      <c r="C127" s="11">
        <v>11</v>
      </c>
      <c r="D127" s="65">
        <f>C127/C129</f>
        <v>1.8739352640545145E-2</v>
      </c>
      <c r="E127" s="11"/>
      <c r="F127" s="11">
        <v>1812</v>
      </c>
      <c r="G127" s="11"/>
      <c r="H127" s="18">
        <v>19933</v>
      </c>
      <c r="I127" s="65">
        <f>H127/H129</f>
        <v>1.6778054610955859E-2</v>
      </c>
      <c r="J127" s="11"/>
    </row>
    <row r="128" spans="1:10" x14ac:dyDescent="0.2">
      <c r="B128" s="14" t="s">
        <v>60</v>
      </c>
      <c r="C128" s="19">
        <v>6</v>
      </c>
      <c r="D128" s="65">
        <f>C128/C129</f>
        <v>1.0221465076660987E-2</v>
      </c>
      <c r="E128" s="11"/>
      <c r="F128" s="19">
        <v>3460</v>
      </c>
      <c r="G128" s="11"/>
      <c r="H128" s="20">
        <v>20761</v>
      </c>
      <c r="I128" s="65">
        <f>H128/H129</f>
        <v>1.7475000841722502E-2</v>
      </c>
      <c r="J128" s="11"/>
    </row>
    <row r="129" spans="1:10" ht="11.25" customHeight="1" x14ac:dyDescent="0.2">
      <c r="B129" s="14" t="s">
        <v>61</v>
      </c>
      <c r="C129" s="11">
        <f>SUM(C120:C128)</f>
        <v>587</v>
      </c>
      <c r="D129" s="11"/>
      <c r="E129" s="11"/>
      <c r="F129" s="11">
        <f>H129/C129</f>
        <v>2023.9182282793868</v>
      </c>
      <c r="G129" s="11"/>
      <c r="H129" s="10">
        <f>SUM(H120:H128)</f>
        <v>1188040</v>
      </c>
      <c r="I129" s="11"/>
      <c r="J129" s="127"/>
    </row>
    <row r="130" spans="1:10" ht="11.25" customHeight="1" x14ac:dyDescent="0.2">
      <c r="B130" s="14"/>
      <c r="C130" s="11"/>
      <c r="D130" s="11"/>
      <c r="E130" s="11"/>
      <c r="F130" s="11"/>
      <c r="G130" s="11"/>
      <c r="H130" s="10"/>
      <c r="I130" s="11"/>
      <c r="J130" s="127"/>
    </row>
    <row r="131" spans="1:10" ht="12" customHeight="1" x14ac:dyDescent="0.2">
      <c r="A131" s="1">
        <v>2014</v>
      </c>
      <c r="B131" s="14" t="s">
        <v>52</v>
      </c>
      <c r="C131" s="11">
        <v>39</v>
      </c>
      <c r="D131" s="65">
        <f>C131/C140</f>
        <v>5.9724349157733538E-2</v>
      </c>
      <c r="E131" s="11"/>
      <c r="F131" s="11">
        <v>554</v>
      </c>
      <c r="G131" s="11"/>
      <c r="H131" s="18">
        <v>21622</v>
      </c>
      <c r="I131" s="65">
        <f>H131/H140</f>
        <v>9.5955805832170973E-3</v>
      </c>
      <c r="J131" s="81"/>
    </row>
    <row r="132" spans="1:10" x14ac:dyDescent="0.2">
      <c r="B132" s="14" t="s">
        <v>53</v>
      </c>
      <c r="C132" s="11">
        <v>117</v>
      </c>
      <c r="D132" s="65">
        <f>C132/C140</f>
        <v>0.17917304747320062</v>
      </c>
      <c r="E132" s="11"/>
      <c r="F132" s="11">
        <v>1669</v>
      </c>
      <c r="G132" s="11"/>
      <c r="H132" s="18">
        <v>195278</v>
      </c>
      <c r="I132" s="65">
        <f>H132/H140</f>
        <v>8.6662000977220821E-2</v>
      </c>
      <c r="J132" s="7"/>
    </row>
    <row r="133" spans="1:10" x14ac:dyDescent="0.2">
      <c r="B133" s="14" t="s">
        <v>54</v>
      </c>
      <c r="C133" s="11">
        <v>106</v>
      </c>
      <c r="D133" s="65">
        <f>C133/C140</f>
        <v>0.16232771822358347</v>
      </c>
      <c r="E133" s="11"/>
      <c r="F133" s="11">
        <v>1999</v>
      </c>
      <c r="G133" s="11"/>
      <c r="H133" s="18">
        <v>211870</v>
      </c>
      <c r="I133" s="65">
        <f>H133/H140</f>
        <v>9.4025328746933978E-2</v>
      </c>
      <c r="J133" s="65"/>
    </row>
    <row r="134" spans="1:10" ht="12.75" customHeight="1" x14ac:dyDescent="0.2">
      <c r="B134" s="14" t="s">
        <v>55</v>
      </c>
      <c r="C134" s="11">
        <v>139</v>
      </c>
      <c r="D134" s="65">
        <f>C134/C140</f>
        <v>0.21286370597243492</v>
      </c>
      <c r="E134" s="11"/>
      <c r="F134" s="11">
        <v>3792</v>
      </c>
      <c r="G134" s="11"/>
      <c r="H134" s="18">
        <v>527109</v>
      </c>
      <c r="I134" s="65">
        <f>H134/H140</f>
        <v>0.23392456228096298</v>
      </c>
      <c r="J134" s="65"/>
    </row>
    <row r="135" spans="1:10" x14ac:dyDescent="0.2">
      <c r="B135" s="14" t="s">
        <v>56</v>
      </c>
      <c r="C135" s="11">
        <v>109</v>
      </c>
      <c r="D135" s="65">
        <f>C135/C140</f>
        <v>0.1669218989280245</v>
      </c>
      <c r="E135" s="11"/>
      <c r="F135" s="11">
        <v>5152</v>
      </c>
      <c r="G135" s="11"/>
      <c r="H135" s="18">
        <v>561516</v>
      </c>
      <c r="I135" s="65">
        <f>H135/H140</f>
        <v>0.2491939703434341</v>
      </c>
      <c r="J135" s="65"/>
    </row>
    <row r="136" spans="1:10" x14ac:dyDescent="0.2">
      <c r="B136" s="14" t="s">
        <v>57</v>
      </c>
      <c r="C136" s="11">
        <v>81</v>
      </c>
      <c r="D136" s="65">
        <f>C136/C140</f>
        <v>0.12404287901990811</v>
      </c>
      <c r="E136" s="11"/>
      <c r="F136" s="11">
        <v>5836</v>
      </c>
      <c r="G136" s="11"/>
      <c r="H136" s="18">
        <v>472719</v>
      </c>
      <c r="I136" s="65">
        <f>H136/H140</f>
        <v>0.20978694189796518</v>
      </c>
      <c r="J136" s="65"/>
    </row>
    <row r="137" spans="1:10" x14ac:dyDescent="0.2">
      <c r="B137" s="14" t="s">
        <v>58</v>
      </c>
      <c r="C137" s="11">
        <v>41</v>
      </c>
      <c r="D137" s="65">
        <f>C137/C140</f>
        <v>6.278713629402756E-2</v>
      </c>
      <c r="E137" s="11"/>
      <c r="F137" s="11">
        <v>4298</v>
      </c>
      <c r="G137" s="11"/>
      <c r="H137" s="18">
        <v>176231</v>
      </c>
      <c r="I137" s="65">
        <f>H137/H140</f>
        <v>7.8209174070896878E-2</v>
      </c>
      <c r="J137" s="65"/>
    </row>
    <row r="138" spans="1:10" x14ac:dyDescent="0.2">
      <c r="B138" s="14" t="s">
        <v>59</v>
      </c>
      <c r="C138" s="11">
        <v>13</v>
      </c>
      <c r="D138" s="65">
        <f>C138/C140</f>
        <v>1.9908116385911178E-2</v>
      </c>
      <c r="E138" s="11"/>
      <c r="F138" s="11">
        <v>4256</v>
      </c>
      <c r="G138" s="11"/>
      <c r="H138" s="18">
        <v>55324</v>
      </c>
      <c r="I138" s="65">
        <f>H138/H140</f>
        <v>2.4552118221529123E-2</v>
      </c>
      <c r="J138" s="65"/>
    </row>
    <row r="139" spans="1:10" x14ac:dyDescent="0.2">
      <c r="B139" s="14" t="s">
        <v>60</v>
      </c>
      <c r="C139" s="19">
        <v>8</v>
      </c>
      <c r="D139" s="65">
        <f>C139/C140</f>
        <v>1.2251148545176111E-2</v>
      </c>
      <c r="E139" s="11"/>
      <c r="F139" s="19">
        <v>3958</v>
      </c>
      <c r="G139" s="11"/>
      <c r="H139" s="20">
        <v>31660</v>
      </c>
      <c r="I139" s="65">
        <f>H139/H140</f>
        <v>1.4050322877839853E-2</v>
      </c>
      <c r="J139" s="65"/>
    </row>
    <row r="140" spans="1:10" x14ac:dyDescent="0.2">
      <c r="B140" s="14" t="s">
        <v>61</v>
      </c>
      <c r="C140" s="11">
        <f>SUM(C131:C139)</f>
        <v>653</v>
      </c>
      <c r="D140" s="11"/>
      <c r="E140" s="11"/>
      <c r="F140" s="11">
        <f>H140/C140</f>
        <v>3450.7335375191424</v>
      </c>
      <c r="G140" s="11"/>
      <c r="H140" s="10">
        <f>SUM(H131:H139)</f>
        <v>2253329</v>
      </c>
      <c r="I140" s="11"/>
      <c r="J140" s="65"/>
    </row>
    <row r="141" spans="1:10" x14ac:dyDescent="0.2">
      <c r="B141" s="14"/>
      <c r="C141" s="11"/>
      <c r="D141" s="11"/>
      <c r="E141" s="11"/>
      <c r="F141" s="11"/>
      <c r="G141" s="11"/>
      <c r="H141" s="10"/>
      <c r="I141" s="11"/>
      <c r="J141" s="65"/>
    </row>
    <row r="142" spans="1:10" x14ac:dyDescent="0.2">
      <c r="A142" s="1">
        <v>2013</v>
      </c>
      <c r="B142" s="14" t="s">
        <v>52</v>
      </c>
      <c r="C142" s="11">
        <v>41</v>
      </c>
      <c r="D142" s="65">
        <f>C142/C151</f>
        <v>6.1102831594634872E-2</v>
      </c>
      <c r="E142" s="11"/>
      <c r="F142" s="11">
        <v>1429</v>
      </c>
      <c r="G142" s="11"/>
      <c r="H142" s="18">
        <v>58595</v>
      </c>
      <c r="I142" s="65">
        <f>H142/H151</f>
        <v>1.5446479576087125E-2</v>
      </c>
      <c r="J142" s="11"/>
    </row>
    <row r="143" spans="1:10" x14ac:dyDescent="0.2">
      <c r="B143" s="14" t="s">
        <v>53</v>
      </c>
      <c r="C143" s="11">
        <v>121</v>
      </c>
      <c r="D143" s="65">
        <f>C143/C151</f>
        <v>0.18032786885245902</v>
      </c>
      <c r="E143" s="11"/>
      <c r="F143" s="11">
        <v>2082</v>
      </c>
      <c r="G143" s="11"/>
      <c r="H143" s="18">
        <v>251950</v>
      </c>
      <c r="I143" s="65">
        <f>H143/H151</f>
        <v>6.6417621455672857E-2</v>
      </c>
      <c r="J143" s="11"/>
    </row>
    <row r="144" spans="1:10" x14ac:dyDescent="0.2">
      <c r="B144" s="14" t="s">
        <v>54</v>
      </c>
      <c r="C144" s="11">
        <v>113</v>
      </c>
      <c r="D144" s="65">
        <f>C144/C151</f>
        <v>0.16840536512667661</v>
      </c>
      <c r="E144" s="11"/>
      <c r="F144" s="11">
        <v>2792</v>
      </c>
      <c r="G144" s="11"/>
      <c r="H144" s="18">
        <v>315498</v>
      </c>
      <c r="I144" s="65">
        <f>H144/H151</f>
        <v>8.3169782631561329E-2</v>
      </c>
      <c r="J144" s="65"/>
    </row>
    <row r="145" spans="1:10" x14ac:dyDescent="0.2">
      <c r="B145" s="14" t="s">
        <v>55</v>
      </c>
      <c r="C145" s="11">
        <v>128</v>
      </c>
      <c r="D145" s="65">
        <f>C145/C151</f>
        <v>0.19076005961251863</v>
      </c>
      <c r="E145" s="11"/>
      <c r="F145" s="11">
        <v>5147</v>
      </c>
      <c r="G145" s="11"/>
      <c r="H145" s="18">
        <v>658858</v>
      </c>
      <c r="I145" s="65">
        <f>H145/H151</f>
        <v>0.1736843867316599</v>
      </c>
      <c r="J145" s="65"/>
    </row>
    <row r="146" spans="1:10" ht="12.75" customHeight="1" x14ac:dyDescent="0.2">
      <c r="B146" s="14" t="s">
        <v>56</v>
      </c>
      <c r="C146" s="11">
        <v>111</v>
      </c>
      <c r="D146" s="65">
        <f>C146/C151</f>
        <v>0.16542473919523099</v>
      </c>
      <c r="E146" s="11"/>
      <c r="F146" s="11">
        <v>7490</v>
      </c>
      <c r="G146" s="11"/>
      <c r="H146" s="18">
        <v>831408</v>
      </c>
      <c r="I146" s="65">
        <f>H146/H151</f>
        <v>0.21917103321777362</v>
      </c>
      <c r="J146" s="65"/>
    </row>
    <row r="147" spans="1:10" x14ac:dyDescent="0.2">
      <c r="B147" s="14" t="s">
        <v>57</v>
      </c>
      <c r="C147" s="11">
        <v>89</v>
      </c>
      <c r="D147" s="65">
        <f>C147/C151</f>
        <v>0.13263785394932937</v>
      </c>
      <c r="E147" s="11"/>
      <c r="F147" s="11">
        <v>10578</v>
      </c>
      <c r="G147" s="11"/>
      <c r="H147" s="18">
        <v>941458</v>
      </c>
      <c r="I147" s="65">
        <f>H147/H151</f>
        <v>0.2481817863084535</v>
      </c>
      <c r="J147" s="65"/>
    </row>
    <row r="148" spans="1:10" x14ac:dyDescent="0.2">
      <c r="B148" s="14" t="s">
        <v>58</v>
      </c>
      <c r="C148" s="11">
        <v>51</v>
      </c>
      <c r="D148" s="65">
        <f>C148/C151</f>
        <v>7.6005961251862889E-2</v>
      </c>
      <c r="E148" s="11"/>
      <c r="F148" s="11">
        <v>10696</v>
      </c>
      <c r="G148" s="11"/>
      <c r="H148" s="18">
        <v>545502</v>
      </c>
      <c r="I148" s="65">
        <f>H148/H151</f>
        <v>0.14380212478393514</v>
      </c>
      <c r="J148" s="65"/>
    </row>
    <row r="149" spans="1:10" x14ac:dyDescent="0.2">
      <c r="B149" s="14" t="s">
        <v>59</v>
      </c>
      <c r="C149" s="11">
        <v>11</v>
      </c>
      <c r="D149" s="65">
        <f>C149/C151</f>
        <v>1.6393442622950821E-2</v>
      </c>
      <c r="E149" s="11"/>
      <c r="F149" s="11">
        <v>10361</v>
      </c>
      <c r="G149" s="11"/>
      <c r="H149" s="18">
        <v>113969</v>
      </c>
      <c r="I149" s="65">
        <f>H149/H151</f>
        <v>3.0043857510147175E-2</v>
      </c>
      <c r="J149" s="65"/>
    </row>
    <row r="150" spans="1:10" x14ac:dyDescent="0.2">
      <c r="B150" s="14" t="s">
        <v>60</v>
      </c>
      <c r="C150" s="19">
        <v>6</v>
      </c>
      <c r="D150" s="65">
        <f>C150/C151</f>
        <v>8.9418777943368107E-3</v>
      </c>
      <c r="E150" s="11"/>
      <c r="F150" s="19">
        <v>12697</v>
      </c>
      <c r="G150" s="11"/>
      <c r="H150" s="20">
        <v>76183</v>
      </c>
      <c r="I150" s="65">
        <f>H150/H151</f>
        <v>2.0082927784709371E-2</v>
      </c>
      <c r="J150" s="65"/>
    </row>
    <row r="151" spans="1:10" x14ac:dyDescent="0.2">
      <c r="B151" s="14" t="s">
        <v>61</v>
      </c>
      <c r="C151" s="11">
        <f>SUM(C142:C150)</f>
        <v>671</v>
      </c>
      <c r="D151" s="11"/>
      <c r="E151" s="11"/>
      <c r="F151" s="11">
        <f>H151/C151</f>
        <v>5653.3845007451564</v>
      </c>
      <c r="G151" s="11"/>
      <c r="H151" s="10">
        <f>SUM(H142:H150)</f>
        <v>3793421</v>
      </c>
      <c r="I151" s="11"/>
      <c r="J151" s="65"/>
    </row>
    <row r="152" spans="1:10" x14ac:dyDescent="0.2">
      <c r="B152" s="14"/>
      <c r="C152" s="11"/>
      <c r="D152" s="11"/>
      <c r="E152" s="11"/>
      <c r="F152" s="11"/>
      <c r="G152" s="11"/>
      <c r="H152" s="10"/>
      <c r="I152" s="11"/>
      <c r="J152" s="11"/>
    </row>
    <row r="153" spans="1:10" x14ac:dyDescent="0.2">
      <c r="A153" s="1">
        <v>2012</v>
      </c>
      <c r="B153" s="14" t="s">
        <v>52</v>
      </c>
      <c r="C153" s="11">
        <v>42</v>
      </c>
      <c r="D153" s="65">
        <f>C153/C162</f>
        <v>6.8181818181818177E-2</v>
      </c>
      <c r="E153" s="11"/>
      <c r="F153" s="11">
        <v>890</v>
      </c>
      <c r="G153" s="11"/>
      <c r="H153" s="18">
        <v>37386</v>
      </c>
      <c r="I153" s="65">
        <f>H153/H162</f>
        <v>1.477483259457853E-2</v>
      </c>
      <c r="J153" s="11"/>
    </row>
    <row r="154" spans="1:10" x14ac:dyDescent="0.2">
      <c r="B154" s="14" t="s">
        <v>53</v>
      </c>
      <c r="C154" s="11">
        <v>112</v>
      </c>
      <c r="D154" s="65">
        <f>C154/C162</f>
        <v>0.18181818181818182</v>
      </c>
      <c r="E154" s="11"/>
      <c r="F154" s="11">
        <v>1877</v>
      </c>
      <c r="G154" s="11"/>
      <c r="H154" s="18">
        <v>210275</v>
      </c>
      <c r="I154" s="65">
        <f>H154/H162</f>
        <v>8.3100035409645334E-2</v>
      </c>
      <c r="J154" s="11"/>
    </row>
    <row r="155" spans="1:10" x14ac:dyDescent="0.2">
      <c r="B155" s="14" t="s">
        <v>54</v>
      </c>
      <c r="C155" s="11">
        <v>99</v>
      </c>
      <c r="D155" s="65">
        <f>C155/C162</f>
        <v>0.16071428571428573</v>
      </c>
      <c r="E155" s="11"/>
      <c r="F155" s="11">
        <v>2556</v>
      </c>
      <c r="G155" s="11"/>
      <c r="H155" s="18">
        <v>253024</v>
      </c>
      <c r="I155" s="65">
        <f>H155/H162</f>
        <v>9.9994309164142675E-2</v>
      </c>
      <c r="J155" s="65"/>
    </row>
    <row r="156" spans="1:10" x14ac:dyDescent="0.2">
      <c r="B156" s="14" t="s">
        <v>55</v>
      </c>
      <c r="C156" s="11">
        <v>122</v>
      </c>
      <c r="D156" s="65">
        <f>C156/C162</f>
        <v>0.19805194805194806</v>
      </c>
      <c r="E156" s="11"/>
      <c r="F156" s="11">
        <v>4249</v>
      </c>
      <c r="G156" s="11"/>
      <c r="H156" s="18">
        <v>518329</v>
      </c>
      <c r="I156" s="65">
        <f>H156/H162</f>
        <v>0.2048420318813271</v>
      </c>
      <c r="J156" s="65"/>
    </row>
    <row r="157" spans="1:10" ht="12.75" customHeight="1" x14ac:dyDescent="0.2">
      <c r="B157" s="14" t="s">
        <v>56</v>
      </c>
      <c r="C157" s="11">
        <v>104</v>
      </c>
      <c r="D157" s="65">
        <f>C157/C162</f>
        <v>0.16883116883116883</v>
      </c>
      <c r="E157" s="11"/>
      <c r="F157" s="11">
        <v>5638</v>
      </c>
      <c r="G157" s="11"/>
      <c r="H157" s="18">
        <v>586352</v>
      </c>
      <c r="I157" s="65">
        <f>H157/H162</f>
        <v>0.23172451295929788</v>
      </c>
      <c r="J157" s="65"/>
    </row>
    <row r="158" spans="1:10" x14ac:dyDescent="0.2">
      <c r="B158" s="14" t="s">
        <v>57</v>
      </c>
      <c r="C158" s="11">
        <v>82</v>
      </c>
      <c r="D158" s="65">
        <f>C158/C162</f>
        <v>0.13311688311688311</v>
      </c>
      <c r="E158" s="11"/>
      <c r="F158" s="11">
        <v>7292</v>
      </c>
      <c r="G158" s="11"/>
      <c r="H158" s="18">
        <v>597924</v>
      </c>
      <c r="I158" s="65">
        <f>H158/H162</f>
        <v>0.23629773188575331</v>
      </c>
      <c r="J158" s="65"/>
    </row>
    <row r="159" spans="1:10" x14ac:dyDescent="0.2">
      <c r="B159" s="14" t="s">
        <v>58</v>
      </c>
      <c r="C159" s="11">
        <v>41</v>
      </c>
      <c r="D159" s="65">
        <f>C159/C162</f>
        <v>6.6558441558441553E-2</v>
      </c>
      <c r="E159" s="11"/>
      <c r="F159" s="11">
        <v>6171</v>
      </c>
      <c r="G159" s="11"/>
      <c r="H159" s="18">
        <v>252996</v>
      </c>
      <c r="I159" s="65">
        <f>H159/H162</f>
        <v>9.9983243649975656E-2</v>
      </c>
      <c r="J159" s="65"/>
    </row>
    <row r="160" spans="1:10" x14ac:dyDescent="0.2">
      <c r="B160" s="14" t="s">
        <v>59</v>
      </c>
      <c r="C160" s="11">
        <v>8</v>
      </c>
      <c r="D160" s="65">
        <f>C160/C162</f>
        <v>1.2987012987012988E-2</v>
      </c>
      <c r="E160" s="11"/>
      <c r="F160" s="11">
        <v>5634</v>
      </c>
      <c r="G160" s="11"/>
      <c r="H160" s="18">
        <v>45072</v>
      </c>
      <c r="I160" s="65">
        <f>H160/H162</f>
        <v>1.781231623342544E-2</v>
      </c>
      <c r="J160" s="65"/>
    </row>
    <row r="161" spans="1:10" x14ac:dyDescent="0.2">
      <c r="B161" s="14" t="s">
        <v>60</v>
      </c>
      <c r="C161" s="19">
        <v>6</v>
      </c>
      <c r="D161" s="65">
        <f>C161/C162</f>
        <v>9.74025974025974E-3</v>
      </c>
      <c r="E161" s="11"/>
      <c r="F161" s="19">
        <v>4838</v>
      </c>
      <c r="G161" s="11"/>
      <c r="H161" s="20">
        <v>29026</v>
      </c>
      <c r="I161" s="65">
        <f>H161/H162</f>
        <v>1.1470986221854074E-2</v>
      </c>
      <c r="J161" s="65"/>
    </row>
    <row r="162" spans="1:10" x14ac:dyDescent="0.2">
      <c r="B162" s="14" t="s">
        <v>61</v>
      </c>
      <c r="C162" s="11">
        <f>SUM(C153:C161)</f>
        <v>616</v>
      </c>
      <c r="D162" s="11"/>
      <c r="E162" s="11"/>
      <c r="F162" s="11">
        <f>H162/C162</f>
        <v>4107.7662337662341</v>
      </c>
      <c r="G162" s="11"/>
      <c r="H162" s="10">
        <f>SUM(H153:H161)</f>
        <v>2530384</v>
      </c>
      <c r="I162" s="11"/>
      <c r="J162" s="65"/>
    </row>
    <row r="163" spans="1:10" x14ac:dyDescent="0.2">
      <c r="B163" s="14"/>
      <c r="C163" s="11"/>
      <c r="D163" s="11"/>
      <c r="E163" s="11"/>
      <c r="F163" s="11"/>
      <c r="G163" s="11"/>
      <c r="H163" s="10"/>
      <c r="I163" s="11"/>
      <c r="J163" s="65"/>
    </row>
    <row r="164" spans="1:10" ht="12.75" customHeight="1" x14ac:dyDescent="0.2">
      <c r="A164" s="1">
        <v>2011</v>
      </c>
      <c r="B164" s="14" t="s">
        <v>52</v>
      </c>
      <c r="C164" s="11">
        <v>27</v>
      </c>
      <c r="D164" s="65">
        <f>C164/C173</f>
        <v>5.8189655172413791E-2</v>
      </c>
      <c r="E164" s="11"/>
      <c r="F164" s="11">
        <v>252</v>
      </c>
      <c r="G164" s="11"/>
      <c r="H164" s="18">
        <v>6795</v>
      </c>
      <c r="I164" s="65">
        <f>H164/H173</f>
        <v>6.8518912530742757E-3</v>
      </c>
      <c r="J164" s="65"/>
    </row>
    <row r="165" spans="1:10" x14ac:dyDescent="0.2">
      <c r="B165" s="14" t="s">
        <v>53</v>
      </c>
      <c r="C165" s="11">
        <v>86</v>
      </c>
      <c r="D165" s="65">
        <f>C165/C173</f>
        <v>0.18534482758620691</v>
      </c>
      <c r="E165" s="11"/>
      <c r="F165" s="11">
        <v>733</v>
      </c>
      <c r="G165" s="11"/>
      <c r="H165" s="18">
        <v>63062</v>
      </c>
      <c r="I165" s="65">
        <f>H165/H173</f>
        <v>6.3589987667604111E-2</v>
      </c>
      <c r="J165" s="65"/>
    </row>
    <row r="166" spans="1:10" x14ac:dyDescent="0.2">
      <c r="B166" s="14" t="s">
        <v>54</v>
      </c>
      <c r="C166" s="11">
        <v>79</v>
      </c>
      <c r="D166" s="65">
        <f>C166/C173</f>
        <v>0.17025862068965517</v>
      </c>
      <c r="E166" s="11"/>
      <c r="F166" s="11">
        <v>889</v>
      </c>
      <c r="G166" s="11"/>
      <c r="H166" s="18">
        <v>70270</v>
      </c>
      <c r="I166" s="65">
        <f>H166/H173</f>
        <v>7.0858336770202993E-2</v>
      </c>
      <c r="J166" s="65"/>
    </row>
    <row r="167" spans="1:10" x14ac:dyDescent="0.2">
      <c r="B167" s="14" t="s">
        <v>55</v>
      </c>
      <c r="C167" s="11">
        <v>91</v>
      </c>
      <c r="D167" s="65">
        <f>C167/C173</f>
        <v>0.1961206896551724</v>
      </c>
      <c r="E167" s="11"/>
      <c r="F167" s="11">
        <v>1748</v>
      </c>
      <c r="G167" s="11"/>
      <c r="H167" s="18">
        <v>159080</v>
      </c>
      <c r="I167" s="65">
        <f>H167/H173</f>
        <v>0.16041190000574773</v>
      </c>
      <c r="J167" s="65"/>
    </row>
    <row r="168" spans="1:10" x14ac:dyDescent="0.2">
      <c r="B168" s="14" t="s">
        <v>56</v>
      </c>
      <c r="C168" s="11">
        <v>86</v>
      </c>
      <c r="D168" s="65">
        <f>C168/C173</f>
        <v>0.18534482758620691</v>
      </c>
      <c r="E168" s="11"/>
      <c r="F168" s="11">
        <v>3175</v>
      </c>
      <c r="G168" s="11"/>
      <c r="H168" s="18">
        <v>273088</v>
      </c>
      <c r="I168" s="65">
        <f>H168/H173</f>
        <v>0.27537443392487826</v>
      </c>
      <c r="J168" s="65"/>
    </row>
    <row r="169" spans="1:10" x14ac:dyDescent="0.2">
      <c r="B169" s="14" t="s">
        <v>57</v>
      </c>
      <c r="C169" s="11">
        <v>64</v>
      </c>
      <c r="D169" s="65">
        <f>C169/C173</f>
        <v>0.13793103448275862</v>
      </c>
      <c r="E169" s="11"/>
      <c r="F169" s="11">
        <v>4348</v>
      </c>
      <c r="G169" s="11"/>
      <c r="H169" s="18">
        <v>278295</v>
      </c>
      <c r="I169" s="65">
        <f>H169/H173</f>
        <v>0.28062502962094271</v>
      </c>
      <c r="J169" s="65"/>
    </row>
    <row r="170" spans="1:10" x14ac:dyDescent="0.2">
      <c r="B170" s="14" t="s">
        <v>58</v>
      </c>
      <c r="C170" s="11">
        <v>23</v>
      </c>
      <c r="D170" s="65">
        <f>C170/C173</f>
        <v>4.9568965517241381E-2</v>
      </c>
      <c r="E170" s="11"/>
      <c r="F170" s="11">
        <v>4782</v>
      </c>
      <c r="G170" s="11"/>
      <c r="H170" s="18">
        <v>109992</v>
      </c>
      <c r="I170" s="65">
        <f>H170/H173</f>
        <v>0.1109129098908235</v>
      </c>
      <c r="J170" s="11"/>
    </row>
    <row r="171" spans="1:10" x14ac:dyDescent="0.2">
      <c r="B171" s="14" t="s">
        <v>59</v>
      </c>
      <c r="C171" s="11">
        <v>5</v>
      </c>
      <c r="D171" s="65">
        <f>C171/C173</f>
        <v>1.0775862068965518E-2</v>
      </c>
      <c r="E171" s="11"/>
      <c r="F171" s="11">
        <v>3416</v>
      </c>
      <c r="G171" s="11"/>
      <c r="H171" s="18">
        <v>17078</v>
      </c>
      <c r="I171" s="65">
        <f>H171/H173</f>
        <v>1.7220985845474979E-2</v>
      </c>
      <c r="J171" s="11"/>
    </row>
    <row r="172" spans="1:10" ht="13.15" customHeight="1" x14ac:dyDescent="0.2">
      <c r="B172" s="14" t="s">
        <v>60</v>
      </c>
      <c r="C172" s="19">
        <v>3</v>
      </c>
      <c r="D172" s="65">
        <f>C172/C173</f>
        <v>6.4655172413793103E-3</v>
      </c>
      <c r="E172" s="11"/>
      <c r="F172" s="19">
        <v>4679</v>
      </c>
      <c r="G172" s="11"/>
      <c r="H172" s="20">
        <v>14037</v>
      </c>
      <c r="I172" s="65">
        <f>H172/H173</f>
        <v>1.4154525021251451E-2</v>
      </c>
      <c r="J172" s="11"/>
    </row>
    <row r="173" spans="1:10" x14ac:dyDescent="0.2">
      <c r="B173" s="14" t="s">
        <v>61</v>
      </c>
      <c r="C173" s="11">
        <f>SUM(C164:C172)</f>
        <v>464</v>
      </c>
      <c r="D173" s="11"/>
      <c r="E173" s="11"/>
      <c r="F173" s="11">
        <f>H173/C173</f>
        <v>2137.2780172413795</v>
      </c>
      <c r="G173" s="11"/>
      <c r="H173" s="10">
        <f>SUM(H164:H172)</f>
        <v>991697</v>
      </c>
      <c r="I173" s="11"/>
      <c r="J173" s="65"/>
    </row>
    <row r="174" spans="1:10" x14ac:dyDescent="0.2">
      <c r="B174" s="14"/>
      <c r="C174" s="11"/>
      <c r="D174" s="11"/>
      <c r="E174" s="11"/>
      <c r="F174" s="11"/>
      <c r="G174" s="11"/>
      <c r="H174" s="10"/>
      <c r="I174" s="11"/>
      <c r="J174" s="65"/>
    </row>
    <row r="175" spans="1:10" x14ac:dyDescent="0.2">
      <c r="A175" s="344" t="s">
        <v>191</v>
      </c>
      <c r="B175" s="344"/>
      <c r="C175" s="344"/>
      <c r="D175" s="344"/>
      <c r="E175" s="344"/>
      <c r="F175" s="344"/>
      <c r="G175" s="344"/>
      <c r="H175" s="344"/>
      <c r="I175" s="344"/>
      <c r="J175" s="11"/>
    </row>
    <row r="176" spans="1:10" x14ac:dyDescent="0.2">
      <c r="A176" s="70"/>
      <c r="B176" s="315" t="s">
        <v>68</v>
      </c>
      <c r="C176" s="315"/>
      <c r="D176" s="315"/>
      <c r="E176" s="70"/>
      <c r="F176" s="315" t="s">
        <v>72</v>
      </c>
      <c r="G176" s="315"/>
      <c r="H176" s="315"/>
      <c r="I176" s="315"/>
      <c r="J176" s="24"/>
    </row>
    <row r="177" spans="1:10" ht="10.15" customHeight="1" x14ac:dyDescent="0.2">
      <c r="A177" s="77" t="s">
        <v>51</v>
      </c>
      <c r="B177" s="98" t="s">
        <v>64</v>
      </c>
      <c r="C177" s="98" t="s">
        <v>71</v>
      </c>
      <c r="D177" s="98" t="s">
        <v>65</v>
      </c>
      <c r="E177" s="98"/>
      <c r="F177" s="85" t="s">
        <v>222</v>
      </c>
      <c r="G177" s="98"/>
      <c r="H177" s="22" t="s">
        <v>67</v>
      </c>
      <c r="I177" s="98" t="s">
        <v>65</v>
      </c>
      <c r="J177" s="11"/>
    </row>
    <row r="178" spans="1:10" ht="10.15" customHeight="1" x14ac:dyDescent="0.2">
      <c r="A178" s="1">
        <v>2010</v>
      </c>
      <c r="B178" s="14" t="s">
        <v>52</v>
      </c>
      <c r="C178" s="11">
        <v>9</v>
      </c>
      <c r="D178" s="65">
        <f t="shared" ref="D178:D185" si="15">C178/C$187</f>
        <v>4.1860465116279069E-2</v>
      </c>
      <c r="E178" s="11"/>
      <c r="F178" s="11">
        <v>419</v>
      </c>
      <c r="G178" s="11"/>
      <c r="H178" s="18">
        <v>3772</v>
      </c>
      <c r="I178" s="65">
        <f t="shared" ref="I178:I185" si="16">H178/H$187</f>
        <v>1.6574245766361136E-2</v>
      </c>
      <c r="J178" s="65"/>
    </row>
    <row r="179" spans="1:10" ht="10.15" customHeight="1" x14ac:dyDescent="0.2">
      <c r="B179" s="14" t="s">
        <v>53</v>
      </c>
      <c r="C179" s="11">
        <v>46</v>
      </c>
      <c r="D179" s="65">
        <f t="shared" si="15"/>
        <v>0.21395348837209302</v>
      </c>
      <c r="E179" s="11"/>
      <c r="F179" s="11">
        <v>524</v>
      </c>
      <c r="G179" s="11"/>
      <c r="H179" s="18">
        <v>24124</v>
      </c>
      <c r="I179" s="65">
        <f t="shared" si="16"/>
        <v>0.10600135335834995</v>
      </c>
      <c r="J179" s="65"/>
    </row>
    <row r="180" spans="1:10" ht="10.15" customHeight="1" x14ac:dyDescent="0.2">
      <c r="B180" s="14" t="s">
        <v>54</v>
      </c>
      <c r="C180" s="11">
        <v>31</v>
      </c>
      <c r="D180" s="65">
        <f t="shared" si="15"/>
        <v>0.14418604651162792</v>
      </c>
      <c r="E180" s="11"/>
      <c r="F180" s="11">
        <v>1161</v>
      </c>
      <c r="G180" s="11"/>
      <c r="H180" s="18">
        <v>35990</v>
      </c>
      <c r="I180" s="65">
        <f t="shared" si="16"/>
        <v>0.15814080199664296</v>
      </c>
      <c r="J180" s="65"/>
    </row>
    <row r="181" spans="1:10" ht="10.15" customHeight="1" x14ac:dyDescent="0.2">
      <c r="B181" s="14" t="s">
        <v>55</v>
      </c>
      <c r="C181" s="11">
        <v>46</v>
      </c>
      <c r="D181" s="65">
        <f t="shared" si="15"/>
        <v>0.21395348837209302</v>
      </c>
      <c r="E181" s="11"/>
      <c r="F181" s="11">
        <v>637</v>
      </c>
      <c r="G181" s="11"/>
      <c r="H181" s="18">
        <v>29289</v>
      </c>
      <c r="I181" s="65">
        <f t="shared" si="16"/>
        <v>0.12869646984383651</v>
      </c>
      <c r="J181" s="65"/>
    </row>
    <row r="182" spans="1:10" ht="10.15" customHeight="1" x14ac:dyDescent="0.2">
      <c r="B182" s="14" t="s">
        <v>56</v>
      </c>
      <c r="C182" s="11">
        <v>40</v>
      </c>
      <c r="D182" s="65">
        <f t="shared" si="15"/>
        <v>0.18604651162790697</v>
      </c>
      <c r="E182" s="11"/>
      <c r="F182" s="11">
        <v>1360</v>
      </c>
      <c r="G182" s="11"/>
      <c r="H182" s="18">
        <v>54414</v>
      </c>
      <c r="I182" s="65">
        <f t="shared" si="16"/>
        <v>0.23909623783954795</v>
      </c>
      <c r="J182" s="65"/>
    </row>
    <row r="183" spans="1:10" ht="10.15" customHeight="1" x14ac:dyDescent="0.2">
      <c r="B183" s="14" t="s">
        <v>57</v>
      </c>
      <c r="C183" s="11">
        <v>30</v>
      </c>
      <c r="D183" s="65">
        <f t="shared" si="15"/>
        <v>0.13953488372093023</v>
      </c>
      <c r="E183" s="11"/>
      <c r="F183" s="11">
        <v>1533</v>
      </c>
      <c r="G183" s="11"/>
      <c r="H183" s="18">
        <v>45985</v>
      </c>
      <c r="I183" s="65">
        <f t="shared" si="16"/>
        <v>0.20205903806100659</v>
      </c>
      <c r="J183" s="65"/>
    </row>
    <row r="184" spans="1:10" ht="10.15" customHeight="1" x14ac:dyDescent="0.2">
      <c r="B184" s="14" t="s">
        <v>58</v>
      </c>
      <c r="C184" s="11">
        <v>10</v>
      </c>
      <c r="D184" s="65">
        <f t="shared" si="15"/>
        <v>4.6511627906976744E-2</v>
      </c>
      <c r="E184" s="11"/>
      <c r="F184" s="11">
        <v>2066</v>
      </c>
      <c r="G184" s="11"/>
      <c r="H184" s="18">
        <v>20656</v>
      </c>
      <c r="I184" s="65">
        <f t="shared" si="16"/>
        <v>9.0762889859479223E-2</v>
      </c>
      <c r="J184" s="65"/>
    </row>
    <row r="185" spans="1:10" ht="10.15" customHeight="1" x14ac:dyDescent="0.2">
      <c r="B185" s="14" t="s">
        <v>59</v>
      </c>
      <c r="C185" s="11">
        <v>3</v>
      </c>
      <c r="D185" s="65">
        <f t="shared" si="15"/>
        <v>1.3953488372093023E-2</v>
      </c>
      <c r="E185" s="11"/>
      <c r="F185" s="11">
        <v>4450.67</v>
      </c>
      <c r="G185" s="11"/>
      <c r="H185" s="18">
        <v>13352</v>
      </c>
      <c r="I185" s="65">
        <f t="shared" si="16"/>
        <v>5.8668963274775686E-2</v>
      </c>
      <c r="J185" s="65"/>
    </row>
    <row r="186" spans="1:10" ht="10.15" customHeight="1" x14ac:dyDescent="0.2">
      <c r="B186" s="14" t="s">
        <v>60</v>
      </c>
      <c r="C186" s="19" t="s">
        <v>254</v>
      </c>
      <c r="D186" s="11" t="s">
        <v>254</v>
      </c>
      <c r="E186" s="11" t="s">
        <v>254</v>
      </c>
      <c r="F186" s="19" t="s">
        <v>254</v>
      </c>
      <c r="G186" s="11"/>
      <c r="H186" s="20" t="s">
        <v>254</v>
      </c>
      <c r="I186" s="11" t="s">
        <v>254</v>
      </c>
      <c r="J186" s="11"/>
    </row>
    <row r="187" spans="1:10" ht="10.15" customHeight="1" x14ac:dyDescent="0.2">
      <c r="B187" s="14" t="s">
        <v>61</v>
      </c>
      <c r="C187" s="11">
        <f>SUM(C178:C186)</f>
        <v>215</v>
      </c>
      <c r="D187" s="11"/>
      <c r="E187" s="11"/>
      <c r="F187" s="11">
        <f>H187/C187</f>
        <v>1058.5209302325582</v>
      </c>
      <c r="G187" s="11"/>
      <c r="H187" s="10">
        <f>SUM(H178:H186)</f>
        <v>227582</v>
      </c>
      <c r="I187" s="11"/>
      <c r="J187" s="11"/>
    </row>
    <row r="188" spans="1:10" ht="11.25" customHeight="1" x14ac:dyDescent="0.2">
      <c r="B188" s="14"/>
      <c r="C188" s="11"/>
      <c r="D188" s="11"/>
      <c r="E188" s="11"/>
      <c r="F188" s="11"/>
      <c r="G188" s="11"/>
      <c r="H188" s="10"/>
      <c r="I188" s="11"/>
      <c r="J188" s="70"/>
    </row>
    <row r="189" spans="1:10" ht="12.6" customHeight="1" x14ac:dyDescent="0.2">
      <c r="A189" s="1">
        <v>2009</v>
      </c>
      <c r="B189" s="14" t="s">
        <v>52</v>
      </c>
      <c r="C189" s="11" t="s">
        <v>13</v>
      </c>
      <c r="D189" s="65" t="s">
        <v>13</v>
      </c>
      <c r="E189" s="11"/>
      <c r="F189" s="65" t="s">
        <v>13</v>
      </c>
      <c r="G189" s="65" t="s">
        <v>13</v>
      </c>
      <c r="H189" s="65" t="s">
        <v>13</v>
      </c>
      <c r="I189" s="65" t="s">
        <v>13</v>
      </c>
      <c r="J189" s="81"/>
    </row>
    <row r="190" spans="1:10" x14ac:dyDescent="0.2">
      <c r="B190" s="14" t="s">
        <v>53</v>
      </c>
      <c r="C190" s="11" t="s">
        <v>13</v>
      </c>
      <c r="D190" s="65" t="s">
        <v>13</v>
      </c>
      <c r="E190" s="11"/>
      <c r="F190" s="65" t="s">
        <v>13</v>
      </c>
      <c r="G190" s="65" t="s">
        <v>13</v>
      </c>
      <c r="H190" s="65" t="s">
        <v>13</v>
      </c>
      <c r="I190" s="65" t="s">
        <v>13</v>
      </c>
      <c r="J190" s="7"/>
    </row>
    <row r="191" spans="1:10" ht="10.15" customHeight="1" x14ac:dyDescent="0.2">
      <c r="B191" s="14" t="s">
        <v>54</v>
      </c>
      <c r="C191" s="11" t="s">
        <v>13</v>
      </c>
      <c r="D191" s="65" t="s">
        <v>13</v>
      </c>
      <c r="E191" s="11"/>
      <c r="F191" s="65" t="s">
        <v>13</v>
      </c>
      <c r="G191" s="65" t="s">
        <v>13</v>
      </c>
      <c r="H191" s="65" t="s">
        <v>13</v>
      </c>
      <c r="I191" s="65" t="s">
        <v>13</v>
      </c>
      <c r="J191" s="65"/>
    </row>
    <row r="192" spans="1:10" ht="10.15" customHeight="1" x14ac:dyDescent="0.2">
      <c r="B192" s="14" t="s">
        <v>55</v>
      </c>
      <c r="C192" s="11" t="s">
        <v>13</v>
      </c>
      <c r="D192" s="65" t="s">
        <v>13</v>
      </c>
      <c r="E192" s="11"/>
      <c r="F192" s="65" t="s">
        <v>13</v>
      </c>
      <c r="G192" s="65" t="s">
        <v>13</v>
      </c>
      <c r="H192" s="65" t="s">
        <v>13</v>
      </c>
      <c r="I192" s="65" t="s">
        <v>13</v>
      </c>
      <c r="J192" s="65"/>
    </row>
    <row r="193" spans="1:10" ht="10.15" customHeight="1" x14ac:dyDescent="0.2">
      <c r="B193" s="14" t="s">
        <v>56</v>
      </c>
      <c r="C193" s="11" t="s">
        <v>13</v>
      </c>
      <c r="D193" s="65" t="s">
        <v>13</v>
      </c>
      <c r="E193" s="11"/>
      <c r="F193" s="65" t="s">
        <v>13</v>
      </c>
      <c r="G193" s="65" t="s">
        <v>13</v>
      </c>
      <c r="H193" s="65" t="s">
        <v>13</v>
      </c>
      <c r="I193" s="65" t="s">
        <v>13</v>
      </c>
      <c r="J193" s="65"/>
    </row>
    <row r="194" spans="1:10" ht="10.15" customHeight="1" x14ac:dyDescent="0.2">
      <c r="B194" s="14" t="s">
        <v>57</v>
      </c>
      <c r="C194" s="11" t="s">
        <v>13</v>
      </c>
      <c r="D194" s="65" t="s">
        <v>13</v>
      </c>
      <c r="E194" s="11"/>
      <c r="F194" s="65" t="s">
        <v>13</v>
      </c>
      <c r="G194" s="65" t="s">
        <v>13</v>
      </c>
      <c r="H194" s="65" t="s">
        <v>13</v>
      </c>
      <c r="I194" s="65" t="s">
        <v>13</v>
      </c>
      <c r="J194" s="65"/>
    </row>
    <row r="195" spans="1:10" ht="10.15" customHeight="1" x14ac:dyDescent="0.2">
      <c r="B195" s="14" t="s">
        <v>58</v>
      </c>
      <c r="C195" s="11" t="s">
        <v>13</v>
      </c>
      <c r="D195" s="65" t="s">
        <v>13</v>
      </c>
      <c r="E195" s="11"/>
      <c r="F195" s="65" t="s">
        <v>13</v>
      </c>
      <c r="G195" s="65" t="s">
        <v>13</v>
      </c>
      <c r="H195" s="65" t="s">
        <v>13</v>
      </c>
      <c r="I195" s="65" t="s">
        <v>13</v>
      </c>
      <c r="J195" s="65"/>
    </row>
    <row r="196" spans="1:10" ht="10.15" customHeight="1" x14ac:dyDescent="0.2">
      <c r="B196" s="14" t="s">
        <v>59</v>
      </c>
      <c r="C196" s="11" t="s">
        <v>13</v>
      </c>
      <c r="D196" s="65" t="s">
        <v>13</v>
      </c>
      <c r="E196" s="11"/>
      <c r="F196" s="65" t="s">
        <v>13</v>
      </c>
      <c r="G196" s="65" t="s">
        <v>13</v>
      </c>
      <c r="H196" s="65" t="s">
        <v>13</v>
      </c>
      <c r="I196" s="65" t="s">
        <v>13</v>
      </c>
      <c r="J196" s="65"/>
    </row>
    <row r="197" spans="1:10" ht="10.15" customHeight="1" x14ac:dyDescent="0.2">
      <c r="B197" s="14" t="s">
        <v>60</v>
      </c>
      <c r="C197" s="19" t="s">
        <v>13</v>
      </c>
      <c r="D197" s="65" t="s">
        <v>13</v>
      </c>
      <c r="E197" s="11"/>
      <c r="F197" s="69" t="s">
        <v>13</v>
      </c>
      <c r="G197" s="65" t="s">
        <v>13</v>
      </c>
      <c r="H197" s="69" t="s">
        <v>13</v>
      </c>
      <c r="I197" s="65" t="s">
        <v>13</v>
      </c>
      <c r="J197" s="65"/>
    </row>
    <row r="198" spans="1:10" ht="10.15" customHeight="1" x14ac:dyDescent="0.2">
      <c r="B198" s="14" t="s">
        <v>61</v>
      </c>
      <c r="C198" s="11" t="s">
        <v>13</v>
      </c>
      <c r="D198" s="11"/>
      <c r="E198" s="11"/>
      <c r="F198" s="65" t="s">
        <v>13</v>
      </c>
      <c r="G198" s="65" t="s">
        <v>13</v>
      </c>
      <c r="H198" s="65" t="s">
        <v>13</v>
      </c>
      <c r="I198" s="11"/>
      <c r="J198" s="65"/>
    </row>
    <row r="199" spans="1:10" ht="10.15" customHeight="1" x14ac:dyDescent="0.2">
      <c r="B199" s="14"/>
      <c r="C199" s="11"/>
      <c r="D199" s="11"/>
      <c r="E199" s="11"/>
      <c r="F199" s="11"/>
      <c r="G199" s="11"/>
      <c r="H199" s="10"/>
      <c r="I199" s="11"/>
      <c r="J199" s="65"/>
    </row>
    <row r="200" spans="1:10" x14ac:dyDescent="0.2">
      <c r="B200" s="14"/>
      <c r="C200" s="11"/>
      <c r="D200" s="11"/>
      <c r="E200" s="11"/>
      <c r="F200" s="65"/>
      <c r="G200" s="65"/>
      <c r="H200" s="65"/>
      <c r="I200" s="11"/>
      <c r="J200" s="11"/>
    </row>
    <row r="201" spans="1:10" x14ac:dyDescent="0.2">
      <c r="A201" s="1">
        <v>2008</v>
      </c>
      <c r="B201" s="14" t="s">
        <v>52</v>
      </c>
      <c r="C201" s="11" t="s">
        <v>13</v>
      </c>
      <c r="D201" s="65" t="s">
        <v>13</v>
      </c>
      <c r="E201" s="11"/>
      <c r="F201" s="65" t="s">
        <v>13</v>
      </c>
      <c r="G201" s="65" t="s">
        <v>13</v>
      </c>
      <c r="H201" s="65" t="s">
        <v>13</v>
      </c>
      <c r="I201" s="65" t="s">
        <v>13</v>
      </c>
      <c r="J201" s="11"/>
    </row>
    <row r="202" spans="1:10" x14ac:dyDescent="0.2">
      <c r="B202" s="14" t="s">
        <v>53</v>
      </c>
      <c r="C202" s="11" t="s">
        <v>13</v>
      </c>
      <c r="D202" s="65" t="s">
        <v>13</v>
      </c>
      <c r="E202" s="11"/>
      <c r="F202" s="65" t="s">
        <v>13</v>
      </c>
      <c r="G202" s="65" t="s">
        <v>13</v>
      </c>
      <c r="H202" s="65" t="s">
        <v>13</v>
      </c>
      <c r="I202" s="65" t="s">
        <v>13</v>
      </c>
      <c r="J202" s="65"/>
    </row>
    <row r="203" spans="1:10" x14ac:dyDescent="0.2">
      <c r="B203" s="14" t="s">
        <v>54</v>
      </c>
      <c r="C203" s="11" t="s">
        <v>13</v>
      </c>
      <c r="D203" s="65" t="s">
        <v>13</v>
      </c>
      <c r="E203" s="11"/>
      <c r="F203" s="65" t="s">
        <v>13</v>
      </c>
      <c r="G203" s="65" t="s">
        <v>13</v>
      </c>
      <c r="H203" s="65" t="s">
        <v>13</v>
      </c>
      <c r="I203" s="65" t="s">
        <v>13</v>
      </c>
      <c r="J203" s="65"/>
    </row>
    <row r="204" spans="1:10" ht="12.75" customHeight="1" x14ac:dyDescent="0.2">
      <c r="B204" s="14" t="s">
        <v>55</v>
      </c>
      <c r="C204" s="11" t="s">
        <v>13</v>
      </c>
      <c r="D204" s="65" t="s">
        <v>13</v>
      </c>
      <c r="E204" s="11"/>
      <c r="F204" s="65" t="s">
        <v>13</v>
      </c>
      <c r="G204" s="65" t="s">
        <v>13</v>
      </c>
      <c r="H204" s="65" t="s">
        <v>13</v>
      </c>
      <c r="I204" s="65" t="s">
        <v>13</v>
      </c>
      <c r="J204" s="65"/>
    </row>
    <row r="205" spans="1:10" x14ac:dyDescent="0.2">
      <c r="B205" s="14" t="s">
        <v>56</v>
      </c>
      <c r="C205" s="11" t="s">
        <v>13</v>
      </c>
      <c r="D205" s="65" t="s">
        <v>13</v>
      </c>
      <c r="E205" s="11"/>
      <c r="F205" s="65" t="s">
        <v>13</v>
      </c>
      <c r="G205" s="65" t="s">
        <v>13</v>
      </c>
      <c r="H205" s="65" t="s">
        <v>13</v>
      </c>
      <c r="I205" s="65" t="s">
        <v>13</v>
      </c>
      <c r="J205" s="65"/>
    </row>
    <row r="206" spans="1:10" x14ac:dyDescent="0.2">
      <c r="B206" s="14" t="s">
        <v>57</v>
      </c>
      <c r="C206" s="11" t="s">
        <v>13</v>
      </c>
      <c r="D206" s="65" t="s">
        <v>13</v>
      </c>
      <c r="E206" s="11"/>
      <c r="F206" s="65" t="s">
        <v>13</v>
      </c>
      <c r="G206" s="65" t="s">
        <v>13</v>
      </c>
      <c r="H206" s="65" t="s">
        <v>13</v>
      </c>
      <c r="I206" s="65" t="s">
        <v>13</v>
      </c>
      <c r="J206" s="65"/>
    </row>
    <row r="207" spans="1:10" x14ac:dyDescent="0.2">
      <c r="B207" s="14" t="s">
        <v>58</v>
      </c>
      <c r="C207" s="11" t="s">
        <v>13</v>
      </c>
      <c r="D207" s="65" t="s">
        <v>13</v>
      </c>
      <c r="E207" s="11"/>
      <c r="F207" s="65" t="s">
        <v>13</v>
      </c>
      <c r="G207" s="65" t="s">
        <v>13</v>
      </c>
      <c r="H207" s="65" t="s">
        <v>13</v>
      </c>
      <c r="I207" s="65" t="s">
        <v>13</v>
      </c>
      <c r="J207" s="65"/>
    </row>
    <row r="208" spans="1:10" x14ac:dyDescent="0.2">
      <c r="B208" s="14" t="s">
        <v>59</v>
      </c>
      <c r="C208" s="11" t="s">
        <v>13</v>
      </c>
      <c r="D208" s="65" t="s">
        <v>13</v>
      </c>
      <c r="E208" s="11"/>
      <c r="F208" s="65" t="s">
        <v>13</v>
      </c>
      <c r="G208" s="65" t="s">
        <v>13</v>
      </c>
      <c r="H208" s="65" t="s">
        <v>13</v>
      </c>
      <c r="I208" s="65" t="s">
        <v>13</v>
      </c>
      <c r="J208" s="65"/>
    </row>
    <row r="209" spans="1:10" x14ac:dyDescent="0.2">
      <c r="B209" s="14" t="s">
        <v>60</v>
      </c>
      <c r="C209" s="19" t="s">
        <v>13</v>
      </c>
      <c r="D209" s="65" t="s">
        <v>13</v>
      </c>
      <c r="E209" s="11"/>
      <c r="F209" s="69" t="s">
        <v>13</v>
      </c>
      <c r="G209" s="65" t="s">
        <v>13</v>
      </c>
      <c r="H209" s="69" t="s">
        <v>13</v>
      </c>
      <c r="I209" s="65" t="s">
        <v>13</v>
      </c>
      <c r="J209" s="65"/>
    </row>
    <row r="210" spans="1:10" x14ac:dyDescent="0.2">
      <c r="B210" s="14" t="s">
        <v>61</v>
      </c>
      <c r="C210" s="11" t="s">
        <v>13</v>
      </c>
      <c r="D210" s="11"/>
      <c r="E210" s="11"/>
      <c r="F210" s="65" t="s">
        <v>13</v>
      </c>
      <c r="G210" s="65" t="s">
        <v>13</v>
      </c>
      <c r="H210" s="65" t="s">
        <v>13</v>
      </c>
      <c r="I210" s="11"/>
      <c r="J210" s="65"/>
    </row>
    <row r="211" spans="1:10" x14ac:dyDescent="0.2">
      <c r="A211" s="1">
        <v>2007</v>
      </c>
      <c r="B211" s="14" t="s">
        <v>52</v>
      </c>
      <c r="C211" s="11">
        <v>20</v>
      </c>
      <c r="D211" s="65">
        <f t="shared" ref="D211:D219" si="17">C211/C$220</f>
        <v>3.3277870216306155E-2</v>
      </c>
      <c r="E211" s="11"/>
      <c r="F211" s="11">
        <v>275</v>
      </c>
      <c r="G211" s="11"/>
      <c r="H211" s="18">
        <v>5506</v>
      </c>
      <c r="I211" s="65">
        <f t="shared" ref="I211:I219" si="18">H211/H$220</f>
        <v>3.6099118502273407E-3</v>
      </c>
      <c r="J211" s="11"/>
    </row>
    <row r="212" spans="1:10" x14ac:dyDescent="0.2">
      <c r="B212" s="14" t="s">
        <v>53</v>
      </c>
      <c r="C212" s="11">
        <v>95</v>
      </c>
      <c r="D212" s="65">
        <f t="shared" si="17"/>
        <v>0.15806988352745424</v>
      </c>
      <c r="E212" s="11"/>
      <c r="F212" s="11">
        <v>718</v>
      </c>
      <c r="G212" s="11"/>
      <c r="H212" s="18">
        <v>68173</v>
      </c>
      <c r="I212" s="65">
        <f t="shared" si="18"/>
        <v>4.4696425820114148E-2</v>
      </c>
      <c r="J212" s="11"/>
    </row>
    <row r="213" spans="1:10" x14ac:dyDescent="0.2">
      <c r="B213" s="14" t="s">
        <v>54</v>
      </c>
      <c r="C213" s="11">
        <v>87</v>
      </c>
      <c r="D213" s="65">
        <f t="shared" si="17"/>
        <v>0.14475873544093179</v>
      </c>
      <c r="E213" s="11"/>
      <c r="F213" s="11">
        <v>1417</v>
      </c>
      <c r="G213" s="11"/>
      <c r="H213" s="18">
        <v>123280</v>
      </c>
      <c r="I213" s="65">
        <f t="shared" si="18"/>
        <v>8.0826359043956866E-2</v>
      </c>
      <c r="J213" s="24"/>
    </row>
    <row r="214" spans="1:10" x14ac:dyDescent="0.2">
      <c r="B214" s="14" t="s">
        <v>55</v>
      </c>
      <c r="C214" s="11">
        <v>119</v>
      </c>
      <c r="D214" s="65">
        <f t="shared" si="17"/>
        <v>0.19800332778702162</v>
      </c>
      <c r="E214" s="11"/>
      <c r="F214" s="11">
        <v>2622</v>
      </c>
      <c r="G214" s="11"/>
      <c r="H214" s="18">
        <v>312075</v>
      </c>
      <c r="I214" s="65">
        <f t="shared" si="18"/>
        <v>0.20460647305842669</v>
      </c>
      <c r="J214" s="24"/>
    </row>
    <row r="215" spans="1:10" x14ac:dyDescent="0.2">
      <c r="B215" s="14" t="s">
        <v>56</v>
      </c>
      <c r="C215" s="11">
        <v>124</v>
      </c>
      <c r="D215" s="65">
        <f t="shared" si="17"/>
        <v>0.20632279534109818</v>
      </c>
      <c r="E215" s="11"/>
      <c r="F215" s="11">
        <v>3312</v>
      </c>
      <c r="G215" s="11"/>
      <c r="H215" s="18">
        <v>410698</v>
      </c>
      <c r="I215" s="65">
        <f t="shared" si="18"/>
        <v>0.26926690466121839</v>
      </c>
      <c r="J215" s="24"/>
    </row>
    <row r="216" spans="1:10" x14ac:dyDescent="0.2">
      <c r="B216" s="14" t="s">
        <v>57</v>
      </c>
      <c r="C216" s="11">
        <v>79</v>
      </c>
      <c r="D216" s="65">
        <f t="shared" si="17"/>
        <v>0.13144758735440931</v>
      </c>
      <c r="E216" s="11"/>
      <c r="F216" s="11">
        <v>4273</v>
      </c>
      <c r="G216" s="11"/>
      <c r="H216" s="18">
        <v>337558</v>
      </c>
      <c r="I216" s="65">
        <f t="shared" si="18"/>
        <v>0.22131395284036334</v>
      </c>
      <c r="J216" s="24"/>
    </row>
    <row r="217" spans="1:10" x14ac:dyDescent="0.2">
      <c r="B217" s="14" t="s">
        <v>58</v>
      </c>
      <c r="C217" s="11">
        <v>55</v>
      </c>
      <c r="D217" s="65">
        <f t="shared" si="17"/>
        <v>9.1514143094841932E-2</v>
      </c>
      <c r="E217" s="11"/>
      <c r="F217" s="11">
        <v>3633</v>
      </c>
      <c r="G217" s="11"/>
      <c r="H217" s="18">
        <v>199821</v>
      </c>
      <c r="I217" s="65">
        <f t="shared" si="18"/>
        <v>0.13100911656815789</v>
      </c>
      <c r="J217" s="24"/>
    </row>
    <row r="218" spans="1:10" x14ac:dyDescent="0.2">
      <c r="B218" s="14" t="s">
        <v>59</v>
      </c>
      <c r="C218" s="11">
        <v>12</v>
      </c>
      <c r="D218" s="65">
        <f t="shared" si="17"/>
        <v>1.9966722129783693E-2</v>
      </c>
      <c r="E218" s="11"/>
      <c r="F218" s="11">
        <v>3676</v>
      </c>
      <c r="G218" s="11"/>
      <c r="H218" s="18">
        <v>44108</v>
      </c>
      <c r="I218" s="65">
        <f t="shared" si="18"/>
        <v>2.8918632744247646E-2</v>
      </c>
      <c r="J218" s="24"/>
    </row>
    <row r="219" spans="1:10" x14ac:dyDescent="0.2">
      <c r="B219" s="14" t="s">
        <v>60</v>
      </c>
      <c r="C219" s="19">
        <v>10</v>
      </c>
      <c r="D219" s="65">
        <f t="shared" si="17"/>
        <v>1.6638935108153077E-2</v>
      </c>
      <c r="E219" s="11"/>
      <c r="F219" s="19">
        <v>2403</v>
      </c>
      <c r="G219" s="11"/>
      <c r="H219" s="20">
        <v>24026</v>
      </c>
      <c r="I219" s="65">
        <f t="shared" si="18"/>
        <v>1.5752223413287702E-2</v>
      </c>
      <c r="J219" s="24"/>
    </row>
    <row r="220" spans="1:10" x14ac:dyDescent="0.2">
      <c r="B220" s="14" t="s">
        <v>61</v>
      </c>
      <c r="C220" s="11">
        <f>SUM(C211:C219)</f>
        <v>601</v>
      </c>
      <c r="D220" s="11"/>
      <c r="E220" s="11"/>
      <c r="F220" s="11">
        <f>H220/C220</f>
        <v>2537.8452579034943</v>
      </c>
      <c r="G220" s="11"/>
      <c r="H220" s="10">
        <f>SUM(H211:H219)</f>
        <v>1525245</v>
      </c>
      <c r="I220" s="65"/>
      <c r="J220" s="24"/>
    </row>
    <row r="221" spans="1:10" x14ac:dyDescent="0.2">
      <c r="B221" s="14"/>
      <c r="C221" s="11"/>
      <c r="D221" s="11"/>
      <c r="E221" s="11"/>
      <c r="F221" s="11"/>
      <c r="G221" s="11"/>
      <c r="H221" s="10"/>
      <c r="I221" s="11"/>
      <c r="J221" s="24"/>
    </row>
    <row r="222" spans="1:10" x14ac:dyDescent="0.2">
      <c r="A222" s="1">
        <v>2006</v>
      </c>
      <c r="B222" s="14" t="s">
        <v>52</v>
      </c>
      <c r="C222" s="11">
        <v>19</v>
      </c>
      <c r="D222" s="24">
        <f t="shared" ref="D222:D230" si="19">C222/C$231</f>
        <v>3.9832285115303984E-2</v>
      </c>
      <c r="E222" s="11"/>
      <c r="F222" s="11">
        <v>338</v>
      </c>
      <c r="G222" s="11"/>
      <c r="H222" s="18">
        <v>6427</v>
      </c>
      <c r="I222" s="24">
        <f t="shared" ref="I222:I230" si="20">H222/H$231</f>
        <v>6.1599477837318718E-3</v>
      </c>
      <c r="J222" s="24"/>
    </row>
    <row r="223" spans="1:10" x14ac:dyDescent="0.2">
      <c r="B223" s="14" t="s">
        <v>53</v>
      </c>
      <c r="C223" s="11">
        <v>85</v>
      </c>
      <c r="D223" s="24">
        <f t="shared" si="19"/>
        <v>0.17819706498951782</v>
      </c>
      <c r="E223" s="11"/>
      <c r="F223" s="11">
        <v>944</v>
      </c>
      <c r="G223" s="11"/>
      <c r="H223" s="18">
        <v>80260</v>
      </c>
      <c r="I223" s="24">
        <f t="shared" si="20"/>
        <v>7.6925067546650072E-2</v>
      </c>
      <c r="J223" s="24"/>
    </row>
    <row r="224" spans="1:10" x14ac:dyDescent="0.2">
      <c r="B224" s="14" t="s">
        <v>54</v>
      </c>
      <c r="C224" s="11">
        <v>80</v>
      </c>
      <c r="D224" s="24">
        <f t="shared" si="19"/>
        <v>0.16771488469601678</v>
      </c>
      <c r="E224" s="11"/>
      <c r="F224" s="11">
        <v>1441</v>
      </c>
      <c r="G224" s="11"/>
      <c r="H224" s="18">
        <v>115300</v>
      </c>
      <c r="I224" s="24">
        <f t="shared" si="20"/>
        <v>0.11050909902976269</v>
      </c>
      <c r="J224" s="24"/>
    </row>
    <row r="225" spans="1:10" x14ac:dyDescent="0.2">
      <c r="B225" s="14" t="s">
        <v>55</v>
      </c>
      <c r="C225" s="11">
        <v>105</v>
      </c>
      <c r="D225" s="24">
        <f t="shared" si="19"/>
        <v>0.22012578616352202</v>
      </c>
      <c r="E225" s="11"/>
      <c r="F225" s="11">
        <v>2288</v>
      </c>
      <c r="G225" s="11"/>
      <c r="H225" s="18">
        <v>240201</v>
      </c>
      <c r="I225" s="24">
        <f t="shared" si="20"/>
        <v>0.23022026102383375</v>
      </c>
      <c r="J225" s="24"/>
    </row>
    <row r="226" spans="1:10" x14ac:dyDescent="0.2">
      <c r="B226" s="14" t="s">
        <v>56</v>
      </c>
      <c r="C226" s="11">
        <v>88</v>
      </c>
      <c r="D226" s="24">
        <f t="shared" si="19"/>
        <v>0.18448637316561844</v>
      </c>
      <c r="E226" s="11"/>
      <c r="F226" s="11">
        <v>3027</v>
      </c>
      <c r="G226" s="11"/>
      <c r="H226" s="18">
        <v>266387</v>
      </c>
      <c r="I226" s="24">
        <f t="shared" si="20"/>
        <v>0.25531819048778315</v>
      </c>
      <c r="J226" s="24"/>
    </row>
    <row r="227" spans="1:10" x14ac:dyDescent="0.2">
      <c r="B227" s="14" t="s">
        <v>57</v>
      </c>
      <c r="C227" s="11">
        <v>59</v>
      </c>
      <c r="D227" s="24">
        <f t="shared" si="19"/>
        <v>0.12368972746331237</v>
      </c>
      <c r="E227" s="11"/>
      <c r="F227" s="11">
        <v>3723</v>
      </c>
      <c r="G227" s="11"/>
      <c r="H227" s="18">
        <v>219638</v>
      </c>
      <c r="I227" s="24">
        <f t="shared" si="20"/>
        <v>0.2105116868404078</v>
      </c>
      <c r="J227" s="24"/>
    </row>
    <row r="228" spans="1:10" x14ac:dyDescent="0.2">
      <c r="B228" s="14" t="s">
        <v>58</v>
      </c>
      <c r="C228" s="11">
        <v>30</v>
      </c>
      <c r="D228" s="24">
        <f t="shared" si="19"/>
        <v>6.2893081761006289E-2</v>
      </c>
      <c r="E228" s="11"/>
      <c r="F228" s="11">
        <v>2851</v>
      </c>
      <c r="G228" s="11"/>
      <c r="H228" s="18">
        <v>85517</v>
      </c>
      <c r="I228" s="24">
        <f t="shared" si="20"/>
        <v>8.1963630717504052E-2</v>
      </c>
      <c r="J228" s="24"/>
    </row>
    <row r="229" spans="1:10" ht="11.25" customHeight="1" x14ac:dyDescent="0.2">
      <c r="B229" s="14" t="s">
        <v>59</v>
      </c>
      <c r="C229" s="11">
        <v>7</v>
      </c>
      <c r="D229" s="24">
        <f t="shared" si="19"/>
        <v>1.4675052410901468E-2</v>
      </c>
      <c r="E229" s="11"/>
      <c r="F229" s="11">
        <v>3356</v>
      </c>
      <c r="G229" s="11"/>
      <c r="H229" s="18">
        <v>23492</v>
      </c>
      <c r="I229" s="24">
        <f t="shared" si="20"/>
        <v>2.2515869509168996E-2</v>
      </c>
      <c r="J229" s="24"/>
    </row>
    <row r="230" spans="1:10" ht="12" customHeight="1" x14ac:dyDescent="0.2">
      <c r="B230" s="14" t="s">
        <v>60</v>
      </c>
      <c r="C230" s="19">
        <v>4</v>
      </c>
      <c r="D230" s="24">
        <f t="shared" si="19"/>
        <v>8.385744234800839E-3</v>
      </c>
      <c r="E230" s="11"/>
      <c r="F230" s="19">
        <v>1533</v>
      </c>
      <c r="G230" s="11"/>
      <c r="H230" s="20">
        <v>6131</v>
      </c>
      <c r="I230" s="24">
        <f t="shared" si="20"/>
        <v>5.876247061157633E-3</v>
      </c>
      <c r="J230" s="24"/>
    </row>
    <row r="231" spans="1:10" x14ac:dyDescent="0.2">
      <c r="B231" s="14" t="s">
        <v>61</v>
      </c>
      <c r="C231" s="11">
        <f>SUM(C222:C230)</f>
        <v>477</v>
      </c>
      <c r="D231" s="11"/>
      <c r="E231" s="11"/>
      <c r="F231" s="11">
        <f>H231/C231</f>
        <v>2187.3228511530397</v>
      </c>
      <c r="G231" s="11"/>
      <c r="H231" s="10">
        <f>SUM(H222:H230)</f>
        <v>1043353</v>
      </c>
      <c r="I231" s="11"/>
      <c r="J231" s="24"/>
    </row>
    <row r="232" spans="1:10" x14ac:dyDescent="0.2">
      <c r="B232" s="14"/>
      <c r="C232" s="11"/>
      <c r="D232" s="11"/>
      <c r="E232" s="11"/>
      <c r="F232" s="11"/>
      <c r="G232" s="11"/>
      <c r="H232" s="10"/>
      <c r="I232" s="11"/>
      <c r="J232" s="24"/>
    </row>
    <row r="233" spans="1:10" x14ac:dyDescent="0.2">
      <c r="A233" s="344" t="s">
        <v>190</v>
      </c>
      <c r="B233" s="344"/>
      <c r="C233" s="344"/>
      <c r="D233" s="344"/>
      <c r="E233" s="344"/>
      <c r="F233" s="344"/>
      <c r="G233" s="344"/>
      <c r="H233" s="344"/>
      <c r="I233" s="344"/>
      <c r="J233" s="11"/>
    </row>
    <row r="234" spans="1:10" x14ac:dyDescent="0.2">
      <c r="A234" s="70"/>
      <c r="B234" s="315" t="s">
        <v>68</v>
      </c>
      <c r="C234" s="315"/>
      <c r="D234" s="315"/>
      <c r="E234" s="70"/>
      <c r="F234" s="315" t="s">
        <v>72</v>
      </c>
      <c r="G234" s="315"/>
      <c r="H234" s="315"/>
      <c r="I234" s="315"/>
      <c r="J234" s="7"/>
    </row>
    <row r="235" spans="1:10" ht="33.75" x14ac:dyDescent="0.2">
      <c r="A235" s="77" t="s">
        <v>51</v>
      </c>
      <c r="B235" s="98" t="s">
        <v>64</v>
      </c>
      <c r="C235" s="98" t="s">
        <v>71</v>
      </c>
      <c r="D235" s="98" t="s">
        <v>65</v>
      </c>
      <c r="E235" s="98"/>
      <c r="F235" s="85" t="s">
        <v>222</v>
      </c>
      <c r="G235" s="98"/>
      <c r="H235" s="22" t="s">
        <v>67</v>
      </c>
      <c r="I235" s="98" t="s">
        <v>65</v>
      </c>
      <c r="J235" s="24"/>
    </row>
    <row r="236" spans="1:10" x14ac:dyDescent="0.2">
      <c r="A236" s="1">
        <v>2005</v>
      </c>
      <c r="B236" s="14" t="s">
        <v>52</v>
      </c>
      <c r="C236" s="11">
        <v>34</v>
      </c>
      <c r="D236" s="24">
        <f>C236/C$245</f>
        <v>0.05</v>
      </c>
      <c r="E236" s="11"/>
      <c r="F236" s="11">
        <v>840</v>
      </c>
      <c r="G236" s="11"/>
      <c r="H236" s="18">
        <v>28546</v>
      </c>
      <c r="I236" s="24">
        <f>H236/H$245</f>
        <v>6.566238593730951E-3</v>
      </c>
      <c r="J236" s="24"/>
    </row>
    <row r="237" spans="1:10" x14ac:dyDescent="0.2">
      <c r="B237" s="14" t="s">
        <v>53</v>
      </c>
      <c r="C237" s="11">
        <v>107</v>
      </c>
      <c r="D237" s="24">
        <f t="shared" ref="D237:D244" si="21">C237/C$245</f>
        <v>0.15735294117647058</v>
      </c>
      <c r="E237" s="11"/>
      <c r="F237" s="11">
        <v>2249</v>
      </c>
      <c r="G237" s="11"/>
      <c r="H237" s="18">
        <v>240668</v>
      </c>
      <c r="I237" s="24">
        <f t="shared" ref="I237:I244" si="22">H237/H$245</f>
        <v>5.5359192527010458E-2</v>
      </c>
      <c r="J237" s="24"/>
    </row>
    <row r="238" spans="1:10" x14ac:dyDescent="0.2">
      <c r="B238" s="14" t="s">
        <v>54</v>
      </c>
      <c r="C238" s="11">
        <v>107</v>
      </c>
      <c r="D238" s="24">
        <f t="shared" si="21"/>
        <v>0.15735294117647058</v>
      </c>
      <c r="E238" s="11"/>
      <c r="F238" s="11">
        <v>3325</v>
      </c>
      <c r="G238" s="11"/>
      <c r="H238" s="18">
        <v>355799</v>
      </c>
      <c r="I238" s="24">
        <f t="shared" si="22"/>
        <v>8.1841978750468669E-2</v>
      </c>
      <c r="J238" s="24"/>
    </row>
    <row r="239" spans="1:10" x14ac:dyDescent="0.2">
      <c r="B239" s="14" t="s">
        <v>55</v>
      </c>
      <c r="C239" s="11">
        <v>132</v>
      </c>
      <c r="D239" s="24">
        <f t="shared" si="21"/>
        <v>0.19411764705882353</v>
      </c>
      <c r="E239" s="11"/>
      <c r="F239" s="11">
        <v>6127</v>
      </c>
      <c r="G239" s="11"/>
      <c r="H239" s="18">
        <v>808775</v>
      </c>
      <c r="I239" s="24">
        <f t="shared" si="22"/>
        <v>0.18603690950202306</v>
      </c>
      <c r="J239" s="24"/>
    </row>
    <row r="240" spans="1:10" x14ac:dyDescent="0.2">
      <c r="B240" s="14" t="s">
        <v>56</v>
      </c>
      <c r="C240" s="11">
        <v>130</v>
      </c>
      <c r="D240" s="24">
        <f t="shared" si="21"/>
        <v>0.19117647058823528</v>
      </c>
      <c r="E240" s="11"/>
      <c r="F240" s="11">
        <v>7754</v>
      </c>
      <c r="G240" s="11"/>
      <c r="H240" s="18">
        <v>1008071</v>
      </c>
      <c r="I240" s="24">
        <f t="shared" si="22"/>
        <v>0.23187958752262852</v>
      </c>
      <c r="J240" s="24"/>
    </row>
    <row r="241" spans="1:10" x14ac:dyDescent="0.2">
      <c r="B241" s="14" t="s">
        <v>57</v>
      </c>
      <c r="C241" s="11">
        <v>84</v>
      </c>
      <c r="D241" s="24">
        <f t="shared" si="21"/>
        <v>0.12352941176470589</v>
      </c>
      <c r="E241" s="11"/>
      <c r="F241" s="11">
        <v>10779</v>
      </c>
      <c r="G241" s="11"/>
      <c r="H241" s="18">
        <v>905449</v>
      </c>
      <c r="I241" s="24">
        <f t="shared" si="22"/>
        <v>0.2082741598982378</v>
      </c>
      <c r="J241" s="24"/>
    </row>
    <row r="242" spans="1:10" x14ac:dyDescent="0.2">
      <c r="B242" s="14" t="s">
        <v>58</v>
      </c>
      <c r="C242" s="11">
        <v>62</v>
      </c>
      <c r="D242" s="24">
        <f t="shared" si="21"/>
        <v>9.1176470588235289E-2</v>
      </c>
      <c r="E242" s="11"/>
      <c r="F242" s="11">
        <v>11429</v>
      </c>
      <c r="G242" s="11"/>
      <c r="H242" s="18">
        <v>708576</v>
      </c>
      <c r="I242" s="24">
        <f t="shared" si="22"/>
        <v>0.16298882777942628</v>
      </c>
      <c r="J242" s="11"/>
    </row>
    <row r="243" spans="1:10" x14ac:dyDescent="0.2">
      <c r="B243" s="14" t="s">
        <v>59</v>
      </c>
      <c r="C243" s="11">
        <v>13</v>
      </c>
      <c r="D243" s="24">
        <f t="shared" si="21"/>
        <v>1.9117647058823531E-2</v>
      </c>
      <c r="E243" s="11"/>
      <c r="F243" s="11">
        <v>15821</v>
      </c>
      <c r="G243" s="11"/>
      <c r="H243" s="18">
        <v>205679</v>
      </c>
      <c r="I243" s="24">
        <f t="shared" si="22"/>
        <v>4.7310915284803065E-2</v>
      </c>
      <c r="J243" s="11"/>
    </row>
    <row r="244" spans="1:10" x14ac:dyDescent="0.2">
      <c r="B244" s="14" t="s">
        <v>60</v>
      </c>
      <c r="C244" s="19">
        <v>11</v>
      </c>
      <c r="D244" s="24">
        <f t="shared" si="21"/>
        <v>1.6176470588235296E-2</v>
      </c>
      <c r="E244" s="11"/>
      <c r="F244" s="19">
        <v>7802</v>
      </c>
      <c r="G244" s="11"/>
      <c r="H244" s="20">
        <v>85827</v>
      </c>
      <c r="I244" s="24">
        <f t="shared" si="22"/>
        <v>1.9742190141671209E-2</v>
      </c>
      <c r="J244" s="11"/>
    </row>
    <row r="245" spans="1:10" ht="11.25" customHeight="1" x14ac:dyDescent="0.2">
      <c r="B245" s="14" t="s">
        <v>61</v>
      </c>
      <c r="C245" s="11">
        <f>SUM(C236:C244)</f>
        <v>680</v>
      </c>
      <c r="D245" s="11"/>
      <c r="E245" s="11"/>
      <c r="F245" s="11">
        <f>H245/C245</f>
        <v>6393.2205882352937</v>
      </c>
      <c r="G245" s="11"/>
      <c r="H245" s="10">
        <f>SUM(H236:H244)</f>
        <v>4347390</v>
      </c>
      <c r="I245" s="11"/>
      <c r="J245" s="70"/>
    </row>
    <row r="246" spans="1:10" x14ac:dyDescent="0.2">
      <c r="B246" s="14"/>
      <c r="C246" s="11"/>
      <c r="D246" s="11"/>
      <c r="E246" s="11"/>
      <c r="F246" s="11"/>
      <c r="G246" s="11"/>
      <c r="H246" s="10"/>
      <c r="I246" s="11"/>
      <c r="J246" s="24"/>
    </row>
    <row r="247" spans="1:10" ht="11.25" customHeight="1" x14ac:dyDescent="0.2">
      <c r="B247" s="14"/>
      <c r="C247" s="11"/>
      <c r="D247" s="11"/>
      <c r="E247" s="11"/>
      <c r="F247" s="11"/>
      <c r="G247" s="11"/>
      <c r="H247" s="10"/>
      <c r="I247" s="11"/>
      <c r="J247" s="70"/>
    </row>
    <row r="248" spans="1:10" ht="10.9" customHeight="1" x14ac:dyDescent="0.2">
      <c r="A248" s="1">
        <v>2004</v>
      </c>
      <c r="B248" s="14" t="s">
        <v>52</v>
      </c>
      <c r="C248" s="11">
        <v>39</v>
      </c>
      <c r="D248" s="24">
        <f>C248/C$257</f>
        <v>5.2631578947368418E-2</v>
      </c>
      <c r="E248" s="11"/>
      <c r="F248" s="11">
        <v>1121</v>
      </c>
      <c r="G248" s="11"/>
      <c r="H248" s="18">
        <v>43706</v>
      </c>
      <c r="I248" s="24">
        <f>H248/H$257</f>
        <v>7.0151886072284085E-3</v>
      </c>
      <c r="J248" s="81"/>
    </row>
    <row r="249" spans="1:10" x14ac:dyDescent="0.2">
      <c r="B249" s="14" t="s">
        <v>53</v>
      </c>
      <c r="C249" s="11">
        <v>118</v>
      </c>
      <c r="D249" s="24">
        <f t="shared" ref="D249:D256" si="23">C249/C$257</f>
        <v>0.15924426450742241</v>
      </c>
      <c r="E249" s="11"/>
      <c r="F249" s="11">
        <v>2203</v>
      </c>
      <c r="G249" s="11"/>
      <c r="H249" s="18">
        <v>259933</v>
      </c>
      <c r="I249" s="24">
        <f t="shared" ref="I249:I256" si="24">H249/H$257</f>
        <v>4.1721480351500979E-2</v>
      </c>
      <c r="J249" s="7"/>
    </row>
    <row r="250" spans="1:10" x14ac:dyDescent="0.2">
      <c r="B250" s="14" t="s">
        <v>54</v>
      </c>
      <c r="C250" s="11">
        <v>112</v>
      </c>
      <c r="D250" s="24">
        <f t="shared" si="23"/>
        <v>0.15114709851551958</v>
      </c>
      <c r="E250" s="11"/>
      <c r="F250" s="11">
        <f>H250/C250</f>
        <v>3287.7142857142858</v>
      </c>
      <c r="G250" s="11"/>
      <c r="H250" s="18">
        <v>368224</v>
      </c>
      <c r="I250" s="24">
        <f t="shared" si="24"/>
        <v>5.9103116499063593E-2</v>
      </c>
      <c r="J250" s="24"/>
    </row>
    <row r="251" spans="1:10" x14ac:dyDescent="0.2">
      <c r="B251" s="14" t="s">
        <v>55</v>
      </c>
      <c r="C251" s="11">
        <v>144</v>
      </c>
      <c r="D251" s="24">
        <f t="shared" si="23"/>
        <v>0.19433198380566802</v>
      </c>
      <c r="E251" s="11"/>
      <c r="F251" s="11">
        <v>7202</v>
      </c>
      <c r="G251" s="11"/>
      <c r="H251" s="18">
        <v>1037078</v>
      </c>
      <c r="I251" s="24">
        <f t="shared" si="24"/>
        <v>0.1664599315976576</v>
      </c>
      <c r="J251" s="24"/>
    </row>
    <row r="252" spans="1:10" x14ac:dyDescent="0.2">
      <c r="B252" s="14" t="s">
        <v>56</v>
      </c>
      <c r="C252" s="11">
        <v>141</v>
      </c>
      <c r="D252" s="24">
        <f t="shared" si="23"/>
        <v>0.19028340080971659</v>
      </c>
      <c r="E252" s="11"/>
      <c r="F252" s="11">
        <v>9880</v>
      </c>
      <c r="G252" s="11"/>
      <c r="H252" s="18">
        <v>1393035</v>
      </c>
      <c r="I252" s="24">
        <f t="shared" si="24"/>
        <v>0.22359408917472259</v>
      </c>
      <c r="J252" s="24"/>
    </row>
    <row r="253" spans="1:10" x14ac:dyDescent="0.2">
      <c r="B253" s="14" t="s">
        <v>57</v>
      </c>
      <c r="C253" s="11">
        <v>84</v>
      </c>
      <c r="D253" s="24">
        <f t="shared" si="23"/>
        <v>0.11336032388663968</v>
      </c>
      <c r="E253" s="11"/>
      <c r="F253" s="11">
        <v>16223</v>
      </c>
      <c r="G253" s="11"/>
      <c r="H253" s="18">
        <v>1362724</v>
      </c>
      <c r="I253" s="24">
        <f t="shared" si="24"/>
        <v>0.21872891318346968</v>
      </c>
      <c r="J253" s="24"/>
    </row>
    <row r="254" spans="1:10" x14ac:dyDescent="0.2">
      <c r="B254" s="14" t="s">
        <v>58</v>
      </c>
      <c r="C254" s="11">
        <v>66</v>
      </c>
      <c r="D254" s="24">
        <f t="shared" si="23"/>
        <v>8.9068825910931168E-2</v>
      </c>
      <c r="E254" s="11"/>
      <c r="F254" s="11">
        <v>17814</v>
      </c>
      <c r="G254" s="11"/>
      <c r="H254" s="18">
        <v>1175700</v>
      </c>
      <c r="I254" s="24">
        <f t="shared" si="24"/>
        <v>0.18870995390835216</v>
      </c>
      <c r="J254" s="24"/>
    </row>
    <row r="255" spans="1:10" x14ac:dyDescent="0.2">
      <c r="B255" s="14" t="s">
        <v>59</v>
      </c>
      <c r="C255" s="11">
        <v>18</v>
      </c>
      <c r="D255" s="24">
        <f t="shared" si="23"/>
        <v>2.4291497975708502E-2</v>
      </c>
      <c r="E255" s="11"/>
      <c r="F255" s="11">
        <v>21405</v>
      </c>
      <c r="G255" s="11"/>
      <c r="H255" s="18">
        <v>385281</v>
      </c>
      <c r="I255" s="24">
        <f t="shared" si="24"/>
        <v>6.1840911586088142E-2</v>
      </c>
      <c r="J255" s="24"/>
    </row>
    <row r="256" spans="1:10" x14ac:dyDescent="0.2">
      <c r="B256" s="14" t="s">
        <v>60</v>
      </c>
      <c r="C256" s="19">
        <v>19</v>
      </c>
      <c r="D256" s="24">
        <f t="shared" si="23"/>
        <v>2.564102564102564E-2</v>
      </c>
      <c r="E256" s="11"/>
      <c r="F256" s="19">
        <f>H256/C256</f>
        <v>10763.947368421053</v>
      </c>
      <c r="G256" s="11"/>
      <c r="H256" s="20">
        <v>204515</v>
      </c>
      <c r="I256" s="24">
        <f t="shared" si="24"/>
        <v>3.2826415091916854E-2</v>
      </c>
      <c r="J256" s="24"/>
    </row>
    <row r="257" spans="1:10" x14ac:dyDescent="0.2">
      <c r="B257" s="14" t="s">
        <v>61</v>
      </c>
      <c r="C257" s="11">
        <f>SUM(C248:C256)</f>
        <v>741</v>
      </c>
      <c r="D257" s="11"/>
      <c r="E257" s="11"/>
      <c r="F257" s="11">
        <f>H257/C257</f>
        <v>8407.8218623481789</v>
      </c>
      <c r="G257" s="11"/>
      <c r="H257" s="10">
        <f>SUM(H248:H256)</f>
        <v>6230196</v>
      </c>
      <c r="I257" s="11"/>
      <c r="J257" s="24"/>
    </row>
    <row r="258" spans="1:10" x14ac:dyDescent="0.2">
      <c r="B258" s="14"/>
      <c r="C258" s="11"/>
      <c r="D258" s="11"/>
      <c r="E258" s="11"/>
      <c r="F258" s="11"/>
      <c r="G258" s="11"/>
      <c r="H258" s="10"/>
      <c r="I258" s="11"/>
      <c r="J258" s="24"/>
    </row>
    <row r="259" spans="1:10" x14ac:dyDescent="0.2">
      <c r="A259" s="324" t="s">
        <v>41</v>
      </c>
      <c r="B259" s="324"/>
      <c r="C259" s="324"/>
      <c r="D259" s="324"/>
      <c r="E259" s="324"/>
      <c r="F259" s="324"/>
      <c r="G259" s="324"/>
      <c r="H259" s="324"/>
      <c r="I259" s="324"/>
    </row>
    <row r="260" spans="1:10" x14ac:dyDescent="0.2">
      <c r="A260" s="319" t="s">
        <v>74</v>
      </c>
      <c r="B260" s="319"/>
      <c r="C260" s="319"/>
      <c r="D260" s="319"/>
      <c r="E260" s="319"/>
      <c r="F260" s="319"/>
      <c r="G260" s="319"/>
      <c r="H260" s="319"/>
      <c r="I260" s="319"/>
    </row>
    <row r="261" spans="1:10" x14ac:dyDescent="0.2">
      <c r="A261" s="319" t="s">
        <v>73</v>
      </c>
      <c r="B261" s="319"/>
      <c r="C261" s="319"/>
      <c r="D261" s="319"/>
      <c r="E261" s="319"/>
      <c r="F261" s="319"/>
      <c r="G261" s="319"/>
      <c r="H261" s="319"/>
      <c r="I261" s="319"/>
    </row>
    <row r="262" spans="1:10" x14ac:dyDescent="0.2">
      <c r="A262" s="319" t="s">
        <v>255</v>
      </c>
      <c r="B262" s="319"/>
      <c r="C262" s="319"/>
      <c r="D262" s="319"/>
      <c r="E262" s="319"/>
      <c r="F262" s="319"/>
      <c r="G262" s="319"/>
      <c r="H262" s="319"/>
      <c r="I262" s="319"/>
    </row>
    <row r="263" spans="1:10" x14ac:dyDescent="0.2">
      <c r="A263" s="319"/>
      <c r="B263" s="319"/>
      <c r="C263" s="319"/>
      <c r="D263" s="319"/>
      <c r="E263" s="319"/>
      <c r="F263" s="319"/>
      <c r="G263" s="319"/>
      <c r="H263" s="319"/>
      <c r="I263" s="319"/>
    </row>
  </sheetData>
  <customSheetViews>
    <customSheetView guid="{73A60780-7FCE-4E68-9B90-6C8938057D19}" showGridLines="0">
      <pane xSplit="1" ySplit="3" topLeftCell="B16" activePane="bottomRight" state="frozen"/>
      <selection pane="bottomRight" activeCell="I4" sqref="I4"/>
      <rowBreaks count="4" manualBreakCount="4">
        <brk id="58" max="8" man="1"/>
        <brk id="116" max="16383" man="1"/>
        <brk id="174" max="16383" man="1"/>
        <brk id="221" max="16383" man="1"/>
      </rowBreaks>
      <pageMargins left="1" right="1" top="1" bottom="1" header="0.5" footer="0.5"/>
      <printOptions horizontalCentered="1"/>
      <pageSetup scale="98" orientation="portrait" r:id="rId1"/>
      <headerFooter alignWithMargins="0"/>
    </customSheetView>
    <customSheetView guid="{5E2D4B7B-9524-460E-835A-89EFB26E35D2}" showPageBreaks="1" showGridLines="0" printArea="1" showRuler="0">
      <pane xSplit="1" ySplit="3" topLeftCell="B4" activePane="bottomRight" state="frozen"/>
      <selection pane="bottomRight" activeCell="B4" sqref="B4"/>
      <rowBreaks count="3" manualBreakCount="3">
        <brk id="57" max="8" man="1"/>
        <brk id="68" max="8" man="1"/>
        <brk id="171" max="16383" man="1"/>
      </rowBreaks>
      <pageMargins left="1" right="1" top="1" bottom="1" header="0.5" footer="0.5"/>
      <printOptions horizontalCentered="1"/>
      <pageSetup orientation="portrait" horizontalDpi="1200" verticalDpi="1200" r:id="rId2"/>
      <headerFooter alignWithMargins="0"/>
    </customSheetView>
    <customSheetView guid="{9D1FFA88-73F7-42F2-A3C5-A9D88FF9DD10}" showGridLines="0" showRuler="0">
      <pane xSplit="1" ySplit="3" topLeftCell="B4" activePane="bottomRight" state="frozen"/>
      <selection pane="bottomRight" activeCell="B4" sqref="B4"/>
      <rowBreaks count="2" manualBreakCount="2">
        <brk id="68" max="8" man="1"/>
        <brk id="171" max="16383" man="1"/>
      </rowBreaks>
      <pageMargins left="1" right="1" top="1" bottom="1" header="0.5" footer="0.5"/>
      <printOptions horizontalCentered="1"/>
      <pageSetup orientation="portrait" horizontalDpi="1200" verticalDpi="1200" r:id="rId3"/>
      <headerFooter alignWithMargins="0"/>
    </customSheetView>
    <customSheetView guid="{F50AFA42-8ACD-49F6-97A0-3A0EB6FE30A6}" showPageBreaks="1" showGridLines="0" printArea="1" showRuler="0">
      <pane xSplit="1" ySplit="3" topLeftCell="B4" activePane="bottomRight" state="frozen"/>
      <selection pane="bottomRight" activeCell="I7" sqref="I7"/>
      <rowBreaks count="3" manualBreakCount="3">
        <brk id="57" max="8" man="1"/>
        <brk id="115" max="8" man="1"/>
        <brk id="160" max="16383" man="1"/>
      </rowBreaks>
      <pageMargins left="1" right="1" top="1" bottom="1" header="0.5" footer="0.5"/>
      <printOptions horizontalCentered="1"/>
      <pageSetup orientation="portrait" horizontalDpi="1200" verticalDpi="1200" r:id="rId4"/>
      <headerFooter alignWithMargins="0"/>
    </customSheetView>
    <customSheetView guid="{22ADF58D-C99D-4735-AC3B-798FE2CAC042}" showGridLines="0" showRuler="0">
      <pane xSplit="1" ySplit="3" topLeftCell="B41" activePane="bottomRight" state="frozen"/>
      <selection pane="bottomRight" sqref="A1:I1"/>
      <rowBreaks count="2" manualBreakCount="2">
        <brk id="57" max="8" man="1"/>
        <brk id="160" max="16383" man="1"/>
      </rowBreaks>
      <pageMargins left="1" right="1" top="1" bottom="1" header="0.5" footer="0.5"/>
      <printOptions horizontalCentered="1"/>
      <pageSetup orientation="portrait" horizontalDpi="1200" verticalDpi="1200" r:id="rId5"/>
      <headerFooter alignWithMargins="0"/>
    </customSheetView>
    <customSheetView guid="{75D8622E-4723-408B-B249-2805B46C2441}" showPageBreaks="1" printArea="1" showRuler="0">
      <pane xSplit="1" ySplit="3" topLeftCell="B4" activePane="bottomRight" state="frozen"/>
      <selection pane="bottomRight" activeCell="B17" sqref="B17"/>
      <rowBreaks count="2" manualBreakCount="2">
        <brk id="57" max="8" man="1"/>
        <brk id="160" max="16383" man="1"/>
      </rowBreaks>
      <pageMargins left="1" right="1" top="1" bottom="1" header="0.5" footer="0.5"/>
      <printOptions horizontalCentered="1"/>
      <pageSetup orientation="portrait" horizontalDpi="1200" verticalDpi="1200" r:id="rId6"/>
      <headerFooter alignWithMargins="0"/>
    </customSheetView>
    <customSheetView guid="{0C6D0C04-69DE-4E3A-B1D1-0E8E605DB47E}" showPageBreaks="1" showGridLines="0" printArea="1" showRuler="0">
      <pane xSplit="1" ySplit="3" topLeftCell="B4" activePane="bottomRight" state="frozen"/>
      <selection pane="bottomRight" activeCell="K122" sqref="K122"/>
      <rowBreaks count="2" manualBreakCount="2">
        <brk id="57" max="8" man="1"/>
        <brk id="161" max="16383" man="1"/>
      </rowBreaks>
      <pageMargins left="1" right="1" top="1" bottom="1" header="0.5" footer="0.5"/>
      <printOptions horizontalCentered="1"/>
      <pageSetup orientation="portrait" horizontalDpi="1200" verticalDpi="1200" r:id="rId7"/>
      <headerFooter alignWithMargins="0"/>
    </customSheetView>
    <customSheetView guid="{CF9DD503-15ED-4D19-946E-2BE043323E96}" scale="175" showPageBreaks="1" showGridLines="0" printArea="1" view="pageBreakPreview" showRuler="0">
      <pane xSplit="1" ySplit="3" topLeftCell="B25" activePane="bottomRight" state="frozen"/>
      <selection pane="bottomRight" activeCell="C13" sqref="C13"/>
      <rowBreaks count="3" manualBreakCount="3">
        <brk id="57" max="8" man="1"/>
        <brk id="115" max="8" man="1"/>
        <brk id="172" max="8" man="1"/>
      </rowBreaks>
      <pageMargins left="1" right="1" top="1" bottom="1" header="0.5" footer="0.5"/>
      <printOptions horizontalCentered="1"/>
      <pageSetup orientation="portrait" horizontalDpi="1200" verticalDpi="1200" r:id="rId8"/>
      <headerFooter alignWithMargins="0"/>
    </customSheetView>
    <customSheetView guid="{2E1B4E85-9EBA-4DCB-A22C-856EEAA13F50}" showGridLines="0">
      <pane xSplit="1" ySplit="3" topLeftCell="B4" activePane="bottomRight" state="frozen"/>
      <selection pane="bottomRight" activeCell="I8" sqref="I8"/>
      <rowBreaks count="3" manualBreakCount="3">
        <brk id="58" max="8" man="1"/>
        <brk id="116" max="16383" man="1"/>
        <brk id="174" max="16383" man="1"/>
      </rowBreaks>
      <pageMargins left="1" right="1" top="1" bottom="1" header="0.5" footer="0.5"/>
      <printOptions horizontalCentered="1"/>
      <pageSetup scale="98" orientation="portrait" r:id="rId9"/>
      <headerFooter alignWithMargins="0"/>
    </customSheetView>
    <customSheetView guid="{D32493C0-863F-42DB-AB8C-F54D6DB98418}" showGridLines="0">
      <pane xSplit="1" ySplit="3" topLeftCell="B16" activePane="bottomRight" state="frozen"/>
      <selection pane="bottomRight" activeCell="I4" sqref="I4"/>
      <rowBreaks count="4" manualBreakCount="4">
        <brk id="58" max="8" man="1"/>
        <brk id="116" max="16383" man="1"/>
        <brk id="174" max="16383" man="1"/>
        <brk id="221" max="16383" man="1"/>
      </rowBreaks>
      <pageMargins left="1" right="1" top="1" bottom="1" header="0.5" footer="0.5"/>
      <printOptions horizontalCentered="1"/>
      <pageSetup scale="98" orientation="portrait" r:id="rId10"/>
      <headerFooter alignWithMargins="0"/>
    </customSheetView>
    <customSheetView guid="{2AFCF646-680B-40F3-9BDE-1EBC1A80D456}" showGridLines="0">
      <pane xSplit="1" ySplit="3" topLeftCell="B251" activePane="bottomRight" state="frozen"/>
      <selection pane="bottomRight" activeCell="A230" sqref="A230:I283"/>
      <rowBreaks count="4" manualBreakCount="4">
        <brk id="57" max="16383" man="1"/>
        <brk id="114" max="16383" man="1"/>
        <brk id="172" max="16383" man="1"/>
        <brk id="229" max="16383" man="1"/>
      </rowBreaks>
      <pageMargins left="1" right="1" top="1" bottom="1" header="0.5" footer="0.5"/>
      <printOptions horizontalCentered="1"/>
      <pageSetup orientation="portrait" r:id="rId11"/>
      <headerFooter alignWithMargins="0"/>
    </customSheetView>
  </customSheetViews>
  <mergeCells count="20">
    <mergeCell ref="A1:I1"/>
    <mergeCell ref="A259:I259"/>
    <mergeCell ref="A260:I260"/>
    <mergeCell ref="A175:I175"/>
    <mergeCell ref="B176:D176"/>
    <mergeCell ref="F176:I176"/>
    <mergeCell ref="A233:I233"/>
    <mergeCell ref="B234:D234"/>
    <mergeCell ref="F234:I234"/>
    <mergeCell ref="A59:I59"/>
    <mergeCell ref="B60:D60"/>
    <mergeCell ref="F60:I60"/>
    <mergeCell ref="A117:I117"/>
    <mergeCell ref="B118:D118"/>
    <mergeCell ref="F118:I118"/>
    <mergeCell ref="A263:I263"/>
    <mergeCell ref="A261:I261"/>
    <mergeCell ref="A262:I262"/>
    <mergeCell ref="B2:D2"/>
    <mergeCell ref="F2:I2"/>
  </mergeCells>
  <phoneticPr fontId="2" type="noConversion"/>
  <printOptions horizontalCentered="1"/>
  <pageMargins left="1" right="1" top="1" bottom="1" header="0.5" footer="0.5"/>
  <pageSetup scale="90" orientation="portrait" r:id="rId12"/>
  <headerFooter alignWithMargins="0"/>
  <rowBreaks count="4" manualBreakCount="4">
    <brk id="58" max="8" man="1"/>
    <brk id="116" max="8" man="1"/>
    <brk id="174" max="8" man="1"/>
    <brk id="232"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K192"/>
  <sheetViews>
    <sheetView showGridLines="0" zoomScaleNormal="100" zoomScaleSheetLayoutView="100" workbookViewId="0">
      <selection activeCell="R21" sqref="R21"/>
    </sheetView>
  </sheetViews>
  <sheetFormatPr defaultColWidth="9.28515625" defaultRowHeight="11.25" customHeight="1" x14ac:dyDescent="0.2"/>
  <cols>
    <col min="1" max="1" width="5.28515625" style="146" bestFit="1" customWidth="1"/>
    <col min="2" max="2" width="11.7109375" style="147" customWidth="1"/>
    <col min="3" max="3" width="11.7109375" style="167" customWidth="1"/>
    <col min="4" max="4" width="11.7109375" style="92" customWidth="1"/>
    <col min="5" max="5" width="1.7109375" style="92" customWidth="1"/>
    <col min="6" max="6" width="11.7109375" style="92" customWidth="1"/>
    <col min="7" max="7" width="1.7109375" style="92" customWidth="1"/>
    <col min="8" max="9" width="11.7109375" style="168" customWidth="1"/>
    <col min="10" max="10" width="3.28515625" style="2" customWidth="1"/>
    <col min="11" max="11" width="8.28515625" style="2" customWidth="1"/>
    <col min="12" max="16384" width="9.28515625" style="2"/>
  </cols>
  <sheetData>
    <row r="1" spans="1:11" s="13" customFormat="1" ht="12.75" customHeight="1" x14ac:dyDescent="0.2">
      <c r="A1" s="347" t="s">
        <v>213</v>
      </c>
      <c r="B1" s="347"/>
      <c r="C1" s="347"/>
      <c r="D1" s="347"/>
      <c r="E1" s="347"/>
      <c r="F1" s="347"/>
      <c r="G1" s="347"/>
      <c r="H1" s="347"/>
      <c r="I1" s="347"/>
      <c r="J1" s="127"/>
      <c r="K1" s="393"/>
    </row>
    <row r="2" spans="1:11" s="13" customFormat="1" ht="11.25" customHeight="1" x14ac:dyDescent="0.2">
      <c r="A2" s="145"/>
      <c r="B2" s="346" t="s">
        <v>68</v>
      </c>
      <c r="C2" s="346"/>
      <c r="D2" s="346"/>
      <c r="E2" s="145"/>
      <c r="F2" s="346" t="s">
        <v>69</v>
      </c>
      <c r="G2" s="346"/>
      <c r="H2" s="346"/>
      <c r="I2" s="346"/>
      <c r="J2" s="81"/>
      <c r="K2" s="393"/>
    </row>
    <row r="3" spans="1:11" ht="24" customHeight="1" x14ac:dyDescent="0.2">
      <c r="A3" s="161" t="s">
        <v>51</v>
      </c>
      <c r="B3" s="162" t="s">
        <v>64</v>
      </c>
      <c r="C3" s="162" t="s">
        <v>224</v>
      </c>
      <c r="D3" s="162" t="s">
        <v>65</v>
      </c>
      <c r="E3" s="162"/>
      <c r="F3" s="162" t="s">
        <v>66</v>
      </c>
      <c r="G3" s="162"/>
      <c r="H3" s="165" t="s">
        <v>67</v>
      </c>
      <c r="I3" s="162" t="s">
        <v>65</v>
      </c>
      <c r="J3" s="7"/>
      <c r="K3" s="391"/>
    </row>
    <row r="4" spans="1:11" x14ac:dyDescent="0.2">
      <c r="A4" s="146" t="s">
        <v>269</v>
      </c>
      <c r="B4" s="149" t="s">
        <v>52</v>
      </c>
      <c r="C4" s="150" t="s">
        <v>199</v>
      </c>
      <c r="D4" s="151" t="s">
        <v>199</v>
      </c>
      <c r="E4" s="152"/>
      <c r="F4" s="153" t="s">
        <v>199</v>
      </c>
      <c r="G4" s="150"/>
      <c r="H4" s="154" t="s">
        <v>199</v>
      </c>
      <c r="I4" s="151" t="s">
        <v>199</v>
      </c>
      <c r="J4" s="7"/>
      <c r="K4" s="391"/>
    </row>
    <row r="5" spans="1:11" x14ac:dyDescent="0.2">
      <c r="B5" s="14" t="s">
        <v>75</v>
      </c>
      <c r="C5" s="221">
        <v>41</v>
      </c>
      <c r="D5" s="65">
        <f>C5/C$9</f>
        <v>0.24550898203592814</v>
      </c>
      <c r="E5" s="11"/>
      <c r="F5" s="11">
        <v>896</v>
      </c>
      <c r="G5" s="11"/>
      <c r="H5" s="18">
        <v>36743</v>
      </c>
      <c r="I5" s="24">
        <f>H5/H9</f>
        <v>9.1728392287854843E-2</v>
      </c>
      <c r="J5" s="7"/>
    </row>
    <row r="6" spans="1:11" x14ac:dyDescent="0.2">
      <c r="B6" s="14" t="s">
        <v>76</v>
      </c>
      <c r="C6" s="221">
        <v>45</v>
      </c>
      <c r="D6" s="65">
        <f t="shared" ref="D6:D8" si="0">C6/C$9</f>
        <v>0.26946107784431139</v>
      </c>
      <c r="E6" s="11"/>
      <c r="F6" s="11">
        <v>2469</v>
      </c>
      <c r="G6" s="11"/>
      <c r="H6" s="18">
        <v>111121</v>
      </c>
      <c r="I6" s="24">
        <f>H6/H9</f>
        <v>0.2774120425501107</v>
      </c>
      <c r="J6" s="7"/>
    </row>
    <row r="7" spans="1:11" x14ac:dyDescent="0.2">
      <c r="B7" s="14" t="s">
        <v>77</v>
      </c>
      <c r="C7" s="221">
        <v>57</v>
      </c>
      <c r="D7" s="65">
        <f t="shared" si="0"/>
        <v>0.3413173652694611</v>
      </c>
      <c r="E7" s="11"/>
      <c r="F7" s="11">
        <v>3195</v>
      </c>
      <c r="G7" s="11"/>
      <c r="H7" s="18">
        <v>182137</v>
      </c>
      <c r="I7" s="24">
        <f>H7/H9</f>
        <v>0.45470250622249186</v>
      </c>
      <c r="J7" s="7"/>
    </row>
    <row r="8" spans="1:11" x14ac:dyDescent="0.2">
      <c r="B8" s="14" t="s">
        <v>78</v>
      </c>
      <c r="C8" s="223">
        <v>24</v>
      </c>
      <c r="D8" s="65">
        <f t="shared" si="0"/>
        <v>0.1437125748502994</v>
      </c>
      <c r="E8" s="11"/>
      <c r="F8" s="19">
        <v>2940</v>
      </c>
      <c r="G8" s="11"/>
      <c r="H8" s="20">
        <v>70562</v>
      </c>
      <c r="I8" s="24">
        <f>H8/H9</f>
        <v>0.17615705893954259</v>
      </c>
      <c r="J8" s="7"/>
    </row>
    <row r="9" spans="1:11" x14ac:dyDescent="0.2">
      <c r="B9" s="149" t="s">
        <v>61</v>
      </c>
      <c r="C9" s="150">
        <f>SUM(C4:C8)</f>
        <v>167</v>
      </c>
      <c r="D9" s="152"/>
      <c r="E9" s="152"/>
      <c r="F9" s="152">
        <f>H9/C9</f>
        <v>2398.5808383233534</v>
      </c>
      <c r="G9" s="152"/>
      <c r="H9" s="158">
        <f>SUM(H4:H8)</f>
        <v>400563</v>
      </c>
      <c r="I9" s="159"/>
      <c r="J9" s="7"/>
    </row>
    <row r="10" spans="1:11" x14ac:dyDescent="0.2">
      <c r="C10" s="147"/>
      <c r="D10" s="147"/>
      <c r="E10" s="147"/>
      <c r="F10" s="147"/>
      <c r="G10" s="147"/>
      <c r="H10" s="148"/>
      <c r="I10" s="147"/>
      <c r="J10" s="7"/>
    </row>
    <row r="11" spans="1:11" x14ac:dyDescent="0.2">
      <c r="A11" s="146">
        <v>2024</v>
      </c>
      <c r="B11" s="149" t="s">
        <v>52</v>
      </c>
      <c r="C11" s="150" t="s">
        <v>199</v>
      </c>
      <c r="D11" s="151" t="s">
        <v>199</v>
      </c>
      <c r="E11" s="152"/>
      <c r="F11" s="153" t="s">
        <v>199</v>
      </c>
      <c r="G11" s="150"/>
      <c r="H11" s="154" t="s">
        <v>199</v>
      </c>
      <c r="I11" s="151" t="s">
        <v>199</v>
      </c>
      <c r="J11" s="7"/>
    </row>
    <row r="12" spans="1:11" x14ac:dyDescent="0.2">
      <c r="B12" s="149" t="s">
        <v>75</v>
      </c>
      <c r="C12" s="150">
        <v>45</v>
      </c>
      <c r="D12" s="229">
        <f>C12/C$16</f>
        <v>0.27607361963190186</v>
      </c>
      <c r="E12" s="152"/>
      <c r="F12" s="152">
        <v>534</v>
      </c>
      <c r="G12" s="152"/>
      <c r="H12" s="154">
        <v>24031</v>
      </c>
      <c r="I12" s="151">
        <f>H12/H16</f>
        <v>9.4960168178800625E-2</v>
      </c>
      <c r="J12" s="7"/>
    </row>
    <row r="13" spans="1:11" x14ac:dyDescent="0.2">
      <c r="B13" s="149" t="s">
        <v>76</v>
      </c>
      <c r="C13" s="150">
        <v>28</v>
      </c>
      <c r="D13" s="229">
        <f t="shared" ref="D13:D15" si="1">C13/C$16</f>
        <v>0.17177914110429449</v>
      </c>
      <c r="E13" s="152"/>
      <c r="F13" s="152">
        <v>1734</v>
      </c>
      <c r="G13" s="152"/>
      <c r="H13" s="154">
        <v>48565</v>
      </c>
      <c r="I13" s="151">
        <f>H13/H16</f>
        <v>0.19190797584800684</v>
      </c>
      <c r="J13" s="7"/>
    </row>
    <row r="14" spans="1:11" x14ac:dyDescent="0.2">
      <c r="B14" s="149" t="s">
        <v>77</v>
      </c>
      <c r="C14" s="150">
        <v>66</v>
      </c>
      <c r="D14" s="229">
        <f t="shared" si="1"/>
        <v>0.40490797546012269</v>
      </c>
      <c r="E14" s="152"/>
      <c r="F14" s="152">
        <v>1778</v>
      </c>
      <c r="G14" s="152"/>
      <c r="H14" s="154">
        <v>117370</v>
      </c>
      <c r="I14" s="151">
        <f>H14/H16</f>
        <v>0.46379571965984889</v>
      </c>
      <c r="J14" s="7"/>
    </row>
    <row r="15" spans="1:11" x14ac:dyDescent="0.2">
      <c r="B15" s="149" t="s">
        <v>78</v>
      </c>
      <c r="C15" s="155">
        <v>24</v>
      </c>
      <c r="D15" s="229">
        <f t="shared" si="1"/>
        <v>0.14723926380368099</v>
      </c>
      <c r="E15" s="152"/>
      <c r="F15" s="156">
        <v>2629</v>
      </c>
      <c r="G15" s="152"/>
      <c r="H15" s="157">
        <v>63098</v>
      </c>
      <c r="I15" s="151">
        <f>H15/H16</f>
        <v>0.24933613631334367</v>
      </c>
      <c r="J15" s="7"/>
    </row>
    <row r="16" spans="1:11" x14ac:dyDescent="0.2">
      <c r="B16" s="149" t="s">
        <v>61</v>
      </c>
      <c r="C16" s="150">
        <f>SUM(C11:C15)</f>
        <v>163</v>
      </c>
      <c r="D16" s="152"/>
      <c r="E16" s="152"/>
      <c r="F16" s="152">
        <f>H16/C16</f>
        <v>1552.5398773006134</v>
      </c>
      <c r="G16" s="152"/>
      <c r="H16" s="158">
        <f>SUM(H11:H15)</f>
        <v>253064</v>
      </c>
      <c r="I16" s="159"/>
      <c r="J16" s="7"/>
    </row>
    <row r="17" spans="1:10" x14ac:dyDescent="0.2">
      <c r="C17" s="147"/>
      <c r="D17" s="147"/>
      <c r="E17" s="147"/>
      <c r="F17" s="147"/>
      <c r="G17" s="147"/>
      <c r="H17" s="148"/>
      <c r="I17" s="147"/>
      <c r="J17" s="7"/>
    </row>
    <row r="18" spans="1:10" x14ac:dyDescent="0.2">
      <c r="A18" s="146">
        <v>2023</v>
      </c>
      <c r="B18" s="149" t="s">
        <v>52</v>
      </c>
      <c r="C18" s="150" t="s">
        <v>199</v>
      </c>
      <c r="D18" s="151" t="s">
        <v>199</v>
      </c>
      <c r="E18" s="152"/>
      <c r="F18" s="153" t="s">
        <v>199</v>
      </c>
      <c r="G18" s="150"/>
      <c r="H18" s="154" t="s">
        <v>199</v>
      </c>
      <c r="I18" s="151" t="s">
        <v>199</v>
      </c>
      <c r="J18" s="7"/>
    </row>
    <row r="19" spans="1:10" x14ac:dyDescent="0.2">
      <c r="B19" s="149" t="s">
        <v>75</v>
      </c>
      <c r="C19" s="150">
        <v>45</v>
      </c>
      <c r="D19" s="229">
        <f>C19/C$23</f>
        <v>0.49450549450549453</v>
      </c>
      <c r="E19" s="152"/>
      <c r="F19" s="152">
        <v>527</v>
      </c>
      <c r="G19" s="152"/>
      <c r="H19" s="154">
        <v>23716</v>
      </c>
      <c r="I19" s="151">
        <f>H19/H23</f>
        <v>0.37814911665284778</v>
      </c>
      <c r="J19" s="7"/>
    </row>
    <row r="20" spans="1:10" x14ac:dyDescent="0.2">
      <c r="B20" s="149" t="s">
        <v>76</v>
      </c>
      <c r="C20" s="150">
        <v>18</v>
      </c>
      <c r="D20" s="229">
        <f t="shared" ref="D20:D22" si="2">C20/C$23</f>
        <v>0.19780219780219779</v>
      </c>
      <c r="E20" s="152"/>
      <c r="F20" s="152">
        <v>1007</v>
      </c>
      <c r="G20" s="152"/>
      <c r="H20" s="154">
        <v>18127</v>
      </c>
      <c r="I20" s="151">
        <f>H20/H23</f>
        <v>0.28903310160086743</v>
      </c>
      <c r="J20" s="7"/>
    </row>
    <row r="21" spans="1:10" x14ac:dyDescent="0.2">
      <c r="B21" s="149" t="s">
        <v>77</v>
      </c>
      <c r="C21" s="150">
        <v>22</v>
      </c>
      <c r="D21" s="229">
        <f t="shared" si="2"/>
        <v>0.24175824175824176</v>
      </c>
      <c r="E21" s="152"/>
      <c r="F21" s="152">
        <v>660</v>
      </c>
      <c r="G21" s="152"/>
      <c r="H21" s="154">
        <v>14521</v>
      </c>
      <c r="I21" s="151">
        <f>H21/H23</f>
        <v>0.23153581223292302</v>
      </c>
      <c r="J21" s="7"/>
    </row>
    <row r="22" spans="1:10" x14ac:dyDescent="0.2">
      <c r="B22" s="149" t="s">
        <v>78</v>
      </c>
      <c r="C22" s="155">
        <v>6</v>
      </c>
      <c r="D22" s="229">
        <f t="shared" si="2"/>
        <v>6.5934065934065936E-2</v>
      </c>
      <c r="E22" s="152"/>
      <c r="F22" s="156">
        <v>1059</v>
      </c>
      <c r="G22" s="152"/>
      <c r="H22" s="157">
        <v>6352</v>
      </c>
      <c r="I22" s="151">
        <f>H22/H23</f>
        <v>0.10128196951336182</v>
      </c>
      <c r="J22" s="7"/>
    </row>
    <row r="23" spans="1:10" x14ac:dyDescent="0.2">
      <c r="B23" s="149" t="s">
        <v>61</v>
      </c>
      <c r="C23" s="150">
        <f>SUM(C18:C22)</f>
        <v>91</v>
      </c>
      <c r="D23" s="152"/>
      <c r="E23" s="152"/>
      <c r="F23" s="152">
        <f>H23/C23</f>
        <v>689.1868131868132</v>
      </c>
      <c r="G23" s="152"/>
      <c r="H23" s="158">
        <f>SUM(H18:H22)</f>
        <v>62716</v>
      </c>
      <c r="I23" s="159"/>
      <c r="J23" s="7"/>
    </row>
    <row r="24" spans="1:10" x14ac:dyDescent="0.2">
      <c r="C24" s="147"/>
      <c r="D24" s="147"/>
      <c r="E24" s="147"/>
      <c r="F24" s="147"/>
      <c r="G24" s="147"/>
      <c r="H24" s="148"/>
      <c r="I24" s="147"/>
      <c r="J24" s="7"/>
    </row>
    <row r="25" spans="1:10" ht="22.5" x14ac:dyDescent="0.2">
      <c r="A25" s="146">
        <v>2022</v>
      </c>
      <c r="B25" s="149" t="s">
        <v>52</v>
      </c>
      <c r="C25" s="150" t="s">
        <v>13</v>
      </c>
      <c r="D25" s="151" t="s">
        <v>13</v>
      </c>
      <c r="E25" s="152"/>
      <c r="F25" s="153" t="s">
        <v>13</v>
      </c>
      <c r="G25" s="150" t="s">
        <v>199</v>
      </c>
      <c r="H25" s="154" t="s">
        <v>13</v>
      </c>
      <c r="I25" s="151" t="s">
        <v>13</v>
      </c>
      <c r="J25" s="7"/>
    </row>
    <row r="26" spans="1:10" x14ac:dyDescent="0.2">
      <c r="B26" s="149" t="s">
        <v>75</v>
      </c>
      <c r="C26" s="150">
        <v>50</v>
      </c>
      <c r="D26" s="151">
        <f>C26/C$30</f>
        <v>0.27777777777777779</v>
      </c>
      <c r="E26" s="152"/>
      <c r="F26" s="152">
        <v>910</v>
      </c>
      <c r="G26" s="152"/>
      <c r="H26" s="154">
        <v>45496</v>
      </c>
      <c r="I26" s="151">
        <f>H26/H30</f>
        <v>0.12132460786039244</v>
      </c>
      <c r="J26" s="7"/>
    </row>
    <row r="27" spans="1:10" x14ac:dyDescent="0.2">
      <c r="B27" s="149" t="s">
        <v>76</v>
      </c>
      <c r="C27" s="150">
        <v>47</v>
      </c>
      <c r="D27" s="151">
        <f t="shared" ref="D27:D29" si="3">C27/C$30</f>
        <v>0.26111111111111113</v>
      </c>
      <c r="E27" s="152"/>
      <c r="F27" s="152">
        <v>2316</v>
      </c>
      <c r="G27" s="152"/>
      <c r="H27" s="154">
        <v>108845</v>
      </c>
      <c r="I27" s="151">
        <f>H27/H30</f>
        <v>0.2902579774609727</v>
      </c>
      <c r="J27" s="7"/>
    </row>
    <row r="28" spans="1:10" x14ac:dyDescent="0.2">
      <c r="B28" s="149" t="s">
        <v>77</v>
      </c>
      <c r="C28" s="150">
        <v>65</v>
      </c>
      <c r="D28" s="151">
        <f t="shared" si="3"/>
        <v>0.3611111111111111</v>
      </c>
      <c r="E28" s="152"/>
      <c r="F28" s="152">
        <v>2774</v>
      </c>
      <c r="G28" s="152"/>
      <c r="H28" s="154">
        <v>180297</v>
      </c>
      <c r="I28" s="151">
        <f>H28/H30</f>
        <v>0.48079969279508472</v>
      </c>
      <c r="J28" s="7"/>
    </row>
    <row r="29" spans="1:10" x14ac:dyDescent="0.2">
      <c r="B29" s="149" t="s">
        <v>78</v>
      </c>
      <c r="C29" s="155">
        <v>18</v>
      </c>
      <c r="D29" s="151">
        <f t="shared" si="3"/>
        <v>0.1</v>
      </c>
      <c r="E29" s="152"/>
      <c r="F29" s="156">
        <v>2242</v>
      </c>
      <c r="G29" s="152"/>
      <c r="H29" s="157">
        <v>40356</v>
      </c>
      <c r="I29" s="151">
        <f>H29/H30</f>
        <v>0.10761772188355014</v>
      </c>
      <c r="J29" s="7"/>
    </row>
    <row r="30" spans="1:10" x14ac:dyDescent="0.2">
      <c r="B30" s="149" t="s">
        <v>61</v>
      </c>
      <c r="C30" s="150">
        <f>SUM(C25:C29)</f>
        <v>180</v>
      </c>
      <c r="D30" s="152"/>
      <c r="E30" s="152"/>
      <c r="F30" s="152">
        <f>H30/C30</f>
        <v>2083.3000000000002</v>
      </c>
      <c r="G30" s="152"/>
      <c r="H30" s="158">
        <f>SUM(H25:H29)</f>
        <v>374994</v>
      </c>
      <c r="I30" s="159"/>
      <c r="J30" s="7"/>
    </row>
    <row r="31" spans="1:10" x14ac:dyDescent="0.2">
      <c r="C31" s="147"/>
      <c r="D31" s="147"/>
      <c r="E31" s="147"/>
      <c r="F31" s="147"/>
      <c r="G31" s="147"/>
      <c r="H31" s="148"/>
      <c r="I31" s="147"/>
      <c r="J31" s="7"/>
    </row>
    <row r="32" spans="1:10" ht="22.5" x14ac:dyDescent="0.2">
      <c r="A32" s="146">
        <v>2021</v>
      </c>
      <c r="B32" s="149" t="s">
        <v>52</v>
      </c>
      <c r="C32" s="150" t="s">
        <v>13</v>
      </c>
      <c r="D32" s="151" t="s">
        <v>13</v>
      </c>
      <c r="E32" s="152"/>
      <c r="F32" s="153" t="s">
        <v>13</v>
      </c>
      <c r="G32" s="150" t="s">
        <v>199</v>
      </c>
      <c r="H32" s="154" t="s">
        <v>13</v>
      </c>
      <c r="I32" s="151" t="s">
        <v>13</v>
      </c>
      <c r="J32" s="7"/>
    </row>
    <row r="33" spans="1:10" x14ac:dyDescent="0.2">
      <c r="B33" s="149" t="s">
        <v>75</v>
      </c>
      <c r="C33" s="221">
        <v>56</v>
      </c>
      <c r="D33" s="222">
        <f>C33/C$37</f>
        <v>0.30107526881720431</v>
      </c>
      <c r="E33" s="11"/>
      <c r="F33" s="11">
        <f>H33/C33</f>
        <v>652.58928571428567</v>
      </c>
      <c r="G33" s="11"/>
      <c r="H33" s="18">
        <v>36545</v>
      </c>
      <c r="I33" s="151">
        <f>H33/H37</f>
        <v>0.15866296764221924</v>
      </c>
      <c r="J33" s="7"/>
    </row>
    <row r="34" spans="1:10" x14ac:dyDescent="0.2">
      <c r="B34" s="149" t="s">
        <v>76</v>
      </c>
      <c r="C34" s="221">
        <v>49</v>
      </c>
      <c r="D34" s="222">
        <f t="shared" ref="D34:D36" si="4">C34/C$37</f>
        <v>0.26344086021505375</v>
      </c>
      <c r="E34" s="11"/>
      <c r="F34" s="11">
        <v>1501</v>
      </c>
      <c r="G34" s="11"/>
      <c r="H34" s="18">
        <v>73537</v>
      </c>
      <c r="I34" s="151">
        <f>H34/H37</f>
        <v>0.31926662064593997</v>
      </c>
      <c r="J34" s="7"/>
    </row>
    <row r="35" spans="1:10" x14ac:dyDescent="0.2">
      <c r="B35" s="149" t="s">
        <v>77</v>
      </c>
      <c r="C35" s="221">
        <v>67</v>
      </c>
      <c r="D35" s="222">
        <f t="shared" si="4"/>
        <v>0.36021505376344087</v>
      </c>
      <c r="E35" s="11"/>
      <c r="F35" s="11">
        <v>1478</v>
      </c>
      <c r="G35" s="11"/>
      <c r="H35" s="18">
        <v>99020</v>
      </c>
      <c r="I35" s="151">
        <f>H35/H37</f>
        <v>0.42990305256348471</v>
      </c>
      <c r="J35" s="7"/>
    </row>
    <row r="36" spans="1:10" x14ac:dyDescent="0.2">
      <c r="B36" s="149" t="s">
        <v>78</v>
      </c>
      <c r="C36" s="223">
        <v>14</v>
      </c>
      <c r="D36" s="222">
        <f t="shared" si="4"/>
        <v>7.5268817204301078E-2</v>
      </c>
      <c r="E36" s="11"/>
      <c r="F36" s="19">
        <f>H36/C36</f>
        <v>1516.3571428571429</v>
      </c>
      <c r="G36" s="11"/>
      <c r="H36" s="20">
        <v>21229</v>
      </c>
      <c r="I36" s="151">
        <f>H36/H37</f>
        <v>9.2167359148356068E-2</v>
      </c>
      <c r="J36" s="7"/>
    </row>
    <row r="37" spans="1:10" x14ac:dyDescent="0.2">
      <c r="B37" s="149" t="s">
        <v>61</v>
      </c>
      <c r="C37" s="221">
        <f>SUM(C32:C36)</f>
        <v>186</v>
      </c>
      <c r="D37" s="11"/>
      <c r="E37" s="11"/>
      <c r="F37" s="11">
        <f>H37/C37</f>
        <v>1238.3387096774193</v>
      </c>
      <c r="G37" s="11"/>
      <c r="H37" s="10">
        <f>SUM(H32:H36)</f>
        <v>230331</v>
      </c>
      <c r="I37" s="159"/>
      <c r="J37" s="7"/>
    </row>
    <row r="38" spans="1:10" x14ac:dyDescent="0.2">
      <c r="C38" s="7"/>
      <c r="D38" s="7"/>
      <c r="E38" s="7"/>
      <c r="F38" s="7"/>
      <c r="G38" s="7"/>
      <c r="H38" s="81"/>
      <c r="I38" s="147"/>
      <c r="J38" s="7"/>
    </row>
    <row r="39" spans="1:10" ht="11.25" customHeight="1" x14ac:dyDescent="0.2">
      <c r="A39" s="351" t="s">
        <v>214</v>
      </c>
      <c r="B39" s="351"/>
      <c r="C39" s="351"/>
      <c r="D39" s="351"/>
      <c r="E39" s="351"/>
      <c r="F39" s="351"/>
      <c r="G39" s="351"/>
      <c r="H39" s="351"/>
      <c r="I39" s="351"/>
      <c r="J39" s="24"/>
    </row>
    <row r="40" spans="1:10" ht="11.25" customHeight="1" x14ac:dyDescent="0.2">
      <c r="A40" s="160"/>
      <c r="B40" s="346" t="s">
        <v>68</v>
      </c>
      <c r="C40" s="346"/>
      <c r="D40" s="346"/>
      <c r="E40" s="160"/>
      <c r="F40" s="346" t="s">
        <v>69</v>
      </c>
      <c r="G40" s="346"/>
      <c r="H40" s="346"/>
      <c r="I40" s="346"/>
      <c r="J40" s="24"/>
    </row>
    <row r="41" spans="1:10" ht="22.5" x14ac:dyDescent="0.2">
      <c r="A41" s="161" t="s">
        <v>51</v>
      </c>
      <c r="B41" s="162" t="s">
        <v>64</v>
      </c>
      <c r="C41" s="162" t="s">
        <v>224</v>
      </c>
      <c r="D41" s="162" t="s">
        <v>65</v>
      </c>
      <c r="E41" s="162"/>
      <c r="F41" s="162" t="s">
        <v>66</v>
      </c>
      <c r="G41" s="162"/>
      <c r="H41" s="163" t="s">
        <v>67</v>
      </c>
      <c r="I41" s="162" t="s">
        <v>65</v>
      </c>
      <c r="J41" s="7"/>
    </row>
    <row r="42" spans="1:10" ht="22.5" x14ac:dyDescent="0.2">
      <c r="A42" s="146">
        <v>2020</v>
      </c>
      <c r="B42" s="149" t="s">
        <v>52</v>
      </c>
      <c r="C42" s="221" t="s">
        <v>13</v>
      </c>
      <c r="D42" s="222" t="s">
        <v>13</v>
      </c>
      <c r="E42" s="11"/>
      <c r="F42" s="76" t="s">
        <v>13</v>
      </c>
      <c r="G42" s="221" t="s">
        <v>199</v>
      </c>
      <c r="H42" s="18" t="s">
        <v>13</v>
      </c>
      <c r="I42" s="151" t="s">
        <v>13</v>
      </c>
      <c r="J42" s="7"/>
    </row>
    <row r="43" spans="1:10" x14ac:dyDescent="0.2">
      <c r="B43" s="149" t="s">
        <v>75</v>
      </c>
      <c r="C43" s="221">
        <v>45</v>
      </c>
      <c r="D43" s="222">
        <f>C43/C$47</f>
        <v>0.25862068965517243</v>
      </c>
      <c r="E43" s="11"/>
      <c r="F43" s="11">
        <v>683</v>
      </c>
      <c r="G43" s="11"/>
      <c r="H43" s="18">
        <v>30718</v>
      </c>
      <c r="I43" s="151">
        <f>H43/H47</f>
        <v>0.1688999345690077</v>
      </c>
      <c r="J43" s="7"/>
    </row>
    <row r="44" spans="1:10" x14ac:dyDescent="0.2">
      <c r="B44" s="149" t="s">
        <v>76</v>
      </c>
      <c r="C44" s="221">
        <v>52</v>
      </c>
      <c r="D44" s="222">
        <f>C44/C$47</f>
        <v>0.2988505747126437</v>
      </c>
      <c r="E44" s="11"/>
      <c r="F44" s="11">
        <v>1148</v>
      </c>
      <c r="G44" s="11"/>
      <c r="H44" s="18">
        <v>59690</v>
      </c>
      <c r="I44" s="151">
        <f>H44/H47</f>
        <v>0.32819965799935119</v>
      </c>
      <c r="J44" s="7"/>
    </row>
    <row r="45" spans="1:10" x14ac:dyDescent="0.2">
      <c r="B45" s="149" t="s">
        <v>77</v>
      </c>
      <c r="C45" s="221">
        <v>61</v>
      </c>
      <c r="D45" s="222">
        <f>C45/C$47</f>
        <v>0.35057471264367818</v>
      </c>
      <c r="E45" s="11"/>
      <c r="F45" s="11">
        <v>1321</v>
      </c>
      <c r="G45" s="11"/>
      <c r="H45" s="18">
        <v>80607</v>
      </c>
      <c r="I45" s="151">
        <f>H45/H47</f>
        <v>0.44320974756833142</v>
      </c>
      <c r="J45" s="7"/>
    </row>
    <row r="46" spans="1:10" x14ac:dyDescent="0.2">
      <c r="B46" s="149" t="s">
        <v>78</v>
      </c>
      <c r="C46" s="223">
        <v>16</v>
      </c>
      <c r="D46" s="222">
        <f>C46/C$47</f>
        <v>9.1954022988505746E-2</v>
      </c>
      <c r="E46" s="11"/>
      <c r="F46" s="19">
        <f>H46/C46</f>
        <v>678.5</v>
      </c>
      <c r="G46" s="11"/>
      <c r="H46" s="20">
        <v>10856</v>
      </c>
      <c r="I46" s="151">
        <f>H46/H47</f>
        <v>5.9690659863309709E-2</v>
      </c>
      <c r="J46" s="7"/>
    </row>
    <row r="47" spans="1:10" x14ac:dyDescent="0.2">
      <c r="B47" s="149" t="s">
        <v>61</v>
      </c>
      <c r="C47" s="221">
        <f>SUM(C42:C46)</f>
        <v>174</v>
      </c>
      <c r="D47" s="11"/>
      <c r="E47" s="11"/>
      <c r="F47" s="11">
        <f>H47/C47</f>
        <v>1045.2356321839081</v>
      </c>
      <c r="G47" s="11"/>
      <c r="H47" s="10">
        <f>SUM(H42:H46)</f>
        <v>181871</v>
      </c>
      <c r="I47" s="159"/>
      <c r="J47" s="7"/>
    </row>
    <row r="48" spans="1:10" x14ac:dyDescent="0.2">
      <c r="C48" s="7"/>
      <c r="D48" s="7"/>
      <c r="E48" s="7"/>
      <c r="F48" s="7"/>
      <c r="G48" s="7"/>
      <c r="H48" s="81"/>
      <c r="I48" s="147"/>
      <c r="J48" s="7"/>
    </row>
    <row r="49" spans="1:10" ht="22.5" x14ac:dyDescent="0.2">
      <c r="A49" s="146">
        <v>2019</v>
      </c>
      <c r="B49" s="149" t="s">
        <v>52</v>
      </c>
      <c r="C49" s="221">
        <v>4</v>
      </c>
      <c r="D49" s="222">
        <f>C49/C$54</f>
        <v>1.834862385321101E-2</v>
      </c>
      <c r="E49" s="11"/>
      <c r="F49" s="76">
        <f>H49/C49</f>
        <v>398.75</v>
      </c>
      <c r="G49" s="221" t="s">
        <v>199</v>
      </c>
      <c r="H49" s="18">
        <v>1595</v>
      </c>
      <c r="I49" s="151">
        <f>H49/H54</f>
        <v>4.9858707612283684E-3</v>
      </c>
      <c r="J49" s="7"/>
    </row>
    <row r="50" spans="1:10" x14ac:dyDescent="0.2">
      <c r="B50" s="149" t="s">
        <v>75</v>
      </c>
      <c r="C50" s="221">
        <v>50</v>
      </c>
      <c r="D50" s="222">
        <f>C50/C$54</f>
        <v>0.22935779816513763</v>
      </c>
      <c r="E50" s="11"/>
      <c r="F50" s="76">
        <v>744</v>
      </c>
      <c r="G50" s="11"/>
      <c r="H50" s="18">
        <v>37223</v>
      </c>
      <c r="I50" s="151">
        <f>H50/H54</f>
        <v>0.11635678203461039</v>
      </c>
      <c r="J50" s="7"/>
    </row>
    <row r="51" spans="1:10" x14ac:dyDescent="0.2">
      <c r="B51" s="149" t="s">
        <v>76</v>
      </c>
      <c r="C51" s="221">
        <v>62</v>
      </c>
      <c r="D51" s="222">
        <f>C51/C$54</f>
        <v>0.28440366972477066</v>
      </c>
      <c r="E51" s="11"/>
      <c r="F51" s="76">
        <v>1753</v>
      </c>
      <c r="G51" s="11"/>
      <c r="H51" s="18">
        <v>108706</v>
      </c>
      <c r="I51" s="151">
        <f>H51/H54</f>
        <v>0.3398081924577373</v>
      </c>
      <c r="J51" s="7"/>
    </row>
    <row r="52" spans="1:10" x14ac:dyDescent="0.2">
      <c r="B52" s="149" t="s">
        <v>77</v>
      </c>
      <c r="C52" s="221">
        <v>82</v>
      </c>
      <c r="D52" s="222">
        <f>C52/C$54</f>
        <v>0.37614678899082571</v>
      </c>
      <c r="E52" s="11"/>
      <c r="F52" s="76">
        <v>1803</v>
      </c>
      <c r="G52" s="11"/>
      <c r="H52" s="18">
        <v>147805</v>
      </c>
      <c r="I52" s="151">
        <f>H52/H54</f>
        <v>0.46202923377013105</v>
      </c>
      <c r="J52" s="7"/>
    </row>
    <row r="53" spans="1:10" x14ac:dyDescent="0.2">
      <c r="B53" s="149" t="s">
        <v>78</v>
      </c>
      <c r="C53" s="223">
        <v>20</v>
      </c>
      <c r="D53" s="222">
        <f>C53/C$54</f>
        <v>9.1743119266055051E-2</v>
      </c>
      <c r="E53" s="11"/>
      <c r="F53" s="170">
        <f t="shared" ref="F53" si="5">H53/C53</f>
        <v>1228.75</v>
      </c>
      <c r="G53" s="11"/>
      <c r="H53" s="20">
        <v>24575</v>
      </c>
      <c r="I53" s="151">
        <f>H53/H54</f>
        <v>7.6819920976292894E-2</v>
      </c>
      <c r="J53" s="7"/>
    </row>
    <row r="54" spans="1:10" x14ac:dyDescent="0.2">
      <c r="B54" s="149" t="s">
        <v>61</v>
      </c>
      <c r="C54" s="221">
        <f>SUM(C49:C53)</f>
        <v>218</v>
      </c>
      <c r="D54" s="11"/>
      <c r="E54" s="11"/>
      <c r="F54" s="11">
        <f>H54/C54</f>
        <v>1467.4495412844037</v>
      </c>
      <c r="G54" s="11"/>
      <c r="H54" s="10">
        <f>SUM(H49:H53)</f>
        <v>319904</v>
      </c>
      <c r="I54" s="159"/>
      <c r="J54" s="7"/>
    </row>
    <row r="55" spans="1:10" x14ac:dyDescent="0.2">
      <c r="C55" s="7"/>
      <c r="D55" s="7"/>
      <c r="E55" s="7"/>
      <c r="F55" s="7"/>
      <c r="G55" s="7"/>
      <c r="H55" s="81"/>
      <c r="I55" s="147"/>
      <c r="J55" s="7"/>
    </row>
    <row r="56" spans="1:10" ht="11.25" customHeight="1" x14ac:dyDescent="0.2">
      <c r="A56" s="146">
        <v>2018</v>
      </c>
      <c r="B56" s="149" t="s">
        <v>52</v>
      </c>
      <c r="C56" s="221">
        <v>6</v>
      </c>
      <c r="D56" s="222">
        <f>C56/C$61</f>
        <v>2.6200873362445413E-2</v>
      </c>
      <c r="E56" s="11"/>
      <c r="F56" s="76" t="s">
        <v>13</v>
      </c>
      <c r="G56" s="221" t="s">
        <v>199</v>
      </c>
      <c r="H56" s="18">
        <v>1559</v>
      </c>
      <c r="I56" s="151">
        <f>H56/H61</f>
        <v>5.4093815817323207E-3</v>
      </c>
      <c r="J56" s="24"/>
    </row>
    <row r="57" spans="1:10" ht="11.25" customHeight="1" x14ac:dyDescent="0.2">
      <c r="B57" s="149" t="s">
        <v>75</v>
      </c>
      <c r="C57" s="221">
        <v>54</v>
      </c>
      <c r="D57" s="222">
        <f>C57/C$61</f>
        <v>0.23580786026200873</v>
      </c>
      <c r="E57" s="11"/>
      <c r="F57" s="11">
        <f>H57/C57</f>
        <v>488.33333333333331</v>
      </c>
      <c r="G57" s="11"/>
      <c r="H57" s="18">
        <v>26370</v>
      </c>
      <c r="I57" s="151">
        <f>H57/H61</f>
        <v>9.1498006613394037E-2</v>
      </c>
      <c r="J57" s="24"/>
    </row>
    <row r="58" spans="1:10" ht="11.25" customHeight="1" x14ac:dyDescent="0.2">
      <c r="B58" s="149" t="s">
        <v>76</v>
      </c>
      <c r="C58" s="221">
        <v>71</v>
      </c>
      <c r="D58" s="222">
        <f>C58/C$61</f>
        <v>0.31004366812227074</v>
      </c>
      <c r="E58" s="11"/>
      <c r="F58" s="11">
        <v>1521</v>
      </c>
      <c r="G58" s="11"/>
      <c r="H58" s="18">
        <v>108017</v>
      </c>
      <c r="I58" s="151">
        <f>H58/H61</f>
        <v>0.37479484946374603</v>
      </c>
      <c r="J58" s="24"/>
    </row>
    <row r="59" spans="1:10" ht="11.25" customHeight="1" x14ac:dyDescent="0.2">
      <c r="B59" s="149" t="s">
        <v>77</v>
      </c>
      <c r="C59" s="221">
        <v>81</v>
      </c>
      <c r="D59" s="222">
        <f>C59/C$61</f>
        <v>0.35371179039301309</v>
      </c>
      <c r="E59" s="11"/>
      <c r="F59" s="11">
        <v>1637</v>
      </c>
      <c r="G59" s="11"/>
      <c r="H59" s="18">
        <v>134258</v>
      </c>
      <c r="I59" s="151">
        <f>H59/H61</f>
        <v>0.46584525490713141</v>
      </c>
      <c r="J59" s="24"/>
    </row>
    <row r="60" spans="1:10" ht="11.25" customHeight="1" x14ac:dyDescent="0.2">
      <c r="B60" s="149" t="s">
        <v>78</v>
      </c>
      <c r="C60" s="223">
        <v>17</v>
      </c>
      <c r="D60" s="222">
        <f>C60/C$61</f>
        <v>7.4235807860262015E-2</v>
      </c>
      <c r="E60" s="11"/>
      <c r="F60" s="19">
        <f>H60/C60</f>
        <v>1058.7647058823529</v>
      </c>
      <c r="G60" s="11"/>
      <c r="H60" s="20">
        <v>17999</v>
      </c>
      <c r="I60" s="151">
        <f>H60/H61</f>
        <v>6.2452507433996177E-2</v>
      </c>
      <c r="J60" s="66"/>
    </row>
    <row r="61" spans="1:10" x14ac:dyDescent="0.2">
      <c r="B61" s="149" t="s">
        <v>61</v>
      </c>
      <c r="C61" s="221">
        <f>SUM(C56:C60)</f>
        <v>229</v>
      </c>
      <c r="D61" s="11"/>
      <c r="E61" s="11"/>
      <c r="F61" s="11">
        <f>H61/C61</f>
        <v>1258.5283842794761</v>
      </c>
      <c r="G61" s="11"/>
      <c r="H61" s="10">
        <f>SUM(H56:H60)</f>
        <v>288203</v>
      </c>
      <c r="I61" s="159"/>
      <c r="J61" s="24"/>
    </row>
    <row r="62" spans="1:10" ht="11.25" customHeight="1" x14ac:dyDescent="0.2">
      <c r="A62" s="146">
        <v>2017</v>
      </c>
      <c r="B62" s="149" t="s">
        <v>52</v>
      </c>
      <c r="C62" s="221" t="s">
        <v>13</v>
      </c>
      <c r="D62" s="222" t="s">
        <v>13</v>
      </c>
      <c r="E62" s="11"/>
      <c r="F62" s="76" t="s">
        <v>13</v>
      </c>
      <c r="G62" s="221" t="s">
        <v>199</v>
      </c>
      <c r="H62" s="18" t="s">
        <v>13</v>
      </c>
      <c r="I62" s="151" t="s">
        <v>13</v>
      </c>
      <c r="J62" s="24"/>
    </row>
    <row r="63" spans="1:10" ht="11.25" customHeight="1" x14ac:dyDescent="0.2">
      <c r="B63" s="149" t="s">
        <v>75</v>
      </c>
      <c r="C63" s="221">
        <v>40</v>
      </c>
      <c r="D63" s="222">
        <f>C63/C$67</f>
        <v>0.22727272727272727</v>
      </c>
      <c r="E63" s="11"/>
      <c r="F63" s="11">
        <f>H63/C63</f>
        <v>615.125</v>
      </c>
      <c r="G63" s="11"/>
      <c r="H63" s="18">
        <v>24605</v>
      </c>
      <c r="I63" s="151">
        <f>H63/H67</f>
        <v>9.2197066780578096E-2</v>
      </c>
      <c r="J63" s="24"/>
    </row>
    <row r="64" spans="1:10" ht="11.25" customHeight="1" x14ac:dyDescent="0.2">
      <c r="B64" s="149" t="s">
        <v>76</v>
      </c>
      <c r="C64" s="221">
        <v>55</v>
      </c>
      <c r="D64" s="222">
        <f>C64/C$67</f>
        <v>0.3125</v>
      </c>
      <c r="E64" s="11"/>
      <c r="F64" s="11">
        <v>1736</v>
      </c>
      <c r="G64" s="11"/>
      <c r="H64" s="18">
        <v>95463</v>
      </c>
      <c r="I64" s="151">
        <f>H64/H67</f>
        <v>0.35770813192742645</v>
      </c>
      <c r="J64" s="24"/>
    </row>
    <row r="65" spans="1:10" ht="11.25" customHeight="1" x14ac:dyDescent="0.2">
      <c r="B65" s="149" t="s">
        <v>77</v>
      </c>
      <c r="C65" s="221">
        <v>69</v>
      </c>
      <c r="D65" s="222">
        <f>C65/C$67</f>
        <v>0.39204545454545453</v>
      </c>
      <c r="E65" s="11"/>
      <c r="F65" s="11">
        <v>1997</v>
      </c>
      <c r="G65" s="11"/>
      <c r="H65" s="18">
        <v>137825</v>
      </c>
      <c r="I65" s="151">
        <f>H65/H67</f>
        <v>0.51644221617692243</v>
      </c>
      <c r="J65" s="24"/>
    </row>
    <row r="66" spans="1:10" ht="11.25" customHeight="1" x14ac:dyDescent="0.2">
      <c r="B66" s="149" t="s">
        <v>78</v>
      </c>
      <c r="C66" s="223">
        <v>12</v>
      </c>
      <c r="D66" s="222">
        <f>C66/C$67</f>
        <v>6.8181818181818177E-2</v>
      </c>
      <c r="E66" s="11"/>
      <c r="F66" s="19">
        <f>H66/C66</f>
        <v>748.41666666666663</v>
      </c>
      <c r="G66" s="11"/>
      <c r="H66" s="20">
        <v>8981</v>
      </c>
      <c r="I66" s="151">
        <f>H66/H67</f>
        <v>3.3652585115073033E-2</v>
      </c>
      <c r="J66" s="66"/>
    </row>
    <row r="67" spans="1:10" ht="11.25" customHeight="1" x14ac:dyDescent="0.2">
      <c r="B67" s="149" t="s">
        <v>61</v>
      </c>
      <c r="C67" s="150">
        <f>SUM(C62:C66)</f>
        <v>176</v>
      </c>
      <c r="D67" s="152"/>
      <c r="E67" s="152"/>
      <c r="F67" s="152">
        <f>H67/C67</f>
        <v>1516.3295454545455</v>
      </c>
      <c r="G67" s="152"/>
      <c r="H67" s="158">
        <f>SUM(H62:H66)</f>
        <v>266874</v>
      </c>
      <c r="I67" s="159"/>
      <c r="J67" s="66"/>
    </row>
    <row r="68" spans="1:10" ht="22.5" x14ac:dyDescent="0.2">
      <c r="A68" s="146">
        <v>2016</v>
      </c>
      <c r="B68" s="149" t="s">
        <v>52</v>
      </c>
      <c r="C68" s="221" t="s">
        <v>13</v>
      </c>
      <c r="D68" s="222" t="s">
        <v>13</v>
      </c>
      <c r="E68" s="11"/>
      <c r="F68" s="76" t="s">
        <v>13</v>
      </c>
      <c r="G68" s="221" t="s">
        <v>199</v>
      </c>
      <c r="H68" s="222" t="s">
        <v>13</v>
      </c>
      <c r="I68" s="151" t="s">
        <v>13</v>
      </c>
      <c r="J68" s="7"/>
    </row>
    <row r="69" spans="1:10" ht="11.25" customHeight="1" x14ac:dyDescent="0.2">
      <c r="B69" s="149" t="s">
        <v>75</v>
      </c>
      <c r="C69" s="221">
        <v>75</v>
      </c>
      <c r="D69" s="222">
        <f>C69/C$73</f>
        <v>0.23961661341853036</v>
      </c>
      <c r="E69" s="11"/>
      <c r="F69" s="11">
        <v>670</v>
      </c>
      <c r="G69" s="11"/>
      <c r="H69" s="18">
        <v>50243</v>
      </c>
      <c r="I69" s="151">
        <f>H69/H73</f>
        <v>9.7025114177295854E-2</v>
      </c>
      <c r="J69" s="24"/>
    </row>
    <row r="70" spans="1:10" ht="11.25" customHeight="1" x14ac:dyDescent="0.2">
      <c r="B70" s="149" t="s">
        <v>76</v>
      </c>
      <c r="C70" s="221">
        <v>93</v>
      </c>
      <c r="D70" s="222">
        <f>C70/C$73</f>
        <v>0.29712460063897761</v>
      </c>
      <c r="E70" s="11"/>
      <c r="F70" s="11">
        <v>1603</v>
      </c>
      <c r="G70" s="11"/>
      <c r="H70" s="18">
        <v>149106</v>
      </c>
      <c r="I70" s="151">
        <f>H70/H73</f>
        <v>0.28794113955217393</v>
      </c>
      <c r="J70" s="24"/>
    </row>
    <row r="71" spans="1:10" ht="11.25" customHeight="1" x14ac:dyDescent="0.2">
      <c r="B71" s="149" t="s">
        <v>77</v>
      </c>
      <c r="C71" s="221">
        <v>120</v>
      </c>
      <c r="D71" s="222">
        <f>C71/C$73</f>
        <v>0.38338658146964855</v>
      </c>
      <c r="E71" s="11"/>
      <c r="F71" s="11">
        <v>2348</v>
      </c>
      <c r="G71" s="11"/>
      <c r="H71" s="18">
        <v>281718</v>
      </c>
      <c r="I71" s="151">
        <f>H71/H73</f>
        <v>0.54403043440478149</v>
      </c>
      <c r="J71" s="24"/>
    </row>
    <row r="72" spans="1:10" ht="11.25" customHeight="1" x14ac:dyDescent="0.2">
      <c r="B72" s="149" t="s">
        <v>78</v>
      </c>
      <c r="C72" s="223">
        <v>25</v>
      </c>
      <c r="D72" s="222">
        <f>C72/C$73</f>
        <v>7.9872204472843447E-2</v>
      </c>
      <c r="E72" s="11"/>
      <c r="F72" s="19">
        <v>1471</v>
      </c>
      <c r="G72" s="11"/>
      <c r="H72" s="20">
        <v>36768</v>
      </c>
      <c r="I72" s="151">
        <f>H72/H73</f>
        <v>7.1003311865748736E-2</v>
      </c>
      <c r="J72" s="24"/>
    </row>
    <row r="73" spans="1:10" ht="11.25" customHeight="1" x14ac:dyDescent="0.2">
      <c r="B73" s="149" t="s">
        <v>61</v>
      </c>
      <c r="C73" s="221">
        <f>SUM(C68:C72)</f>
        <v>313</v>
      </c>
      <c r="D73" s="11"/>
      <c r="E73" s="11"/>
      <c r="F73" s="11">
        <f>H73/C73</f>
        <v>1654.4249201277955</v>
      </c>
      <c r="G73" s="11"/>
      <c r="H73" s="10">
        <f>SUM(H68:H72)</f>
        <v>517835</v>
      </c>
      <c r="I73" s="159"/>
      <c r="J73" s="66"/>
    </row>
    <row r="74" spans="1:10" ht="11.25" customHeight="1" x14ac:dyDescent="0.2">
      <c r="B74" s="149"/>
      <c r="C74" s="221"/>
      <c r="D74" s="11"/>
      <c r="E74" s="11"/>
      <c r="F74" s="11"/>
      <c r="G74" s="11"/>
      <c r="H74" s="10"/>
      <c r="I74" s="159"/>
      <c r="J74" s="66"/>
    </row>
    <row r="75" spans="1:10" ht="11.25" customHeight="1" x14ac:dyDescent="0.2">
      <c r="A75" s="347" t="s">
        <v>215</v>
      </c>
      <c r="B75" s="347"/>
      <c r="C75" s="347"/>
      <c r="D75" s="347"/>
      <c r="E75" s="347"/>
      <c r="F75" s="347"/>
      <c r="G75" s="347"/>
      <c r="H75" s="347"/>
      <c r="I75" s="347"/>
      <c r="J75" s="24"/>
    </row>
    <row r="76" spans="1:10" ht="13.5" customHeight="1" x14ac:dyDescent="0.2">
      <c r="A76" s="145"/>
      <c r="B76" s="346" t="s">
        <v>68</v>
      </c>
      <c r="C76" s="346"/>
      <c r="D76" s="346"/>
      <c r="E76" s="145"/>
      <c r="F76" s="346" t="s">
        <v>69</v>
      </c>
      <c r="G76" s="346"/>
      <c r="H76" s="346"/>
      <c r="I76" s="346"/>
      <c r="J76" s="24"/>
    </row>
    <row r="77" spans="1:10" ht="19.149999999999999" customHeight="1" x14ac:dyDescent="0.2">
      <c r="A77" s="161" t="s">
        <v>51</v>
      </c>
      <c r="B77" s="162" t="s">
        <v>64</v>
      </c>
      <c r="C77" s="162" t="s">
        <v>224</v>
      </c>
      <c r="D77" s="162" t="s">
        <v>65</v>
      </c>
      <c r="E77" s="162"/>
      <c r="F77" s="162" t="s">
        <v>66</v>
      </c>
      <c r="G77" s="162"/>
      <c r="H77" s="165" t="s">
        <v>67</v>
      </c>
      <c r="I77" s="162" t="s">
        <v>65</v>
      </c>
      <c r="J77" s="24"/>
    </row>
    <row r="78" spans="1:10" ht="11.25" customHeight="1" x14ac:dyDescent="0.2">
      <c r="A78" s="146">
        <v>2015</v>
      </c>
      <c r="B78" s="149" t="s">
        <v>52</v>
      </c>
      <c r="C78" s="221">
        <v>4</v>
      </c>
      <c r="D78" s="222">
        <f>C78/C$83</f>
        <v>8.130081300813009E-3</v>
      </c>
      <c r="E78" s="11"/>
      <c r="F78" s="76">
        <f t="shared" ref="F78:F85" si="6">H78/C78</f>
        <v>1066.25</v>
      </c>
      <c r="G78" s="221" t="s">
        <v>199</v>
      </c>
      <c r="H78" s="18">
        <v>4265</v>
      </c>
      <c r="I78" s="151">
        <f>H78/H82</f>
        <v>2.8296942072543674E-2</v>
      </c>
      <c r="J78" s="7"/>
    </row>
    <row r="79" spans="1:10" ht="11.25" customHeight="1" x14ac:dyDescent="0.2">
      <c r="B79" s="149" t="s">
        <v>75</v>
      </c>
      <c r="C79" s="221">
        <v>103</v>
      </c>
      <c r="D79" s="222">
        <f>C79/C$83</f>
        <v>0.20934959349593496</v>
      </c>
      <c r="E79" s="11"/>
      <c r="F79" s="11">
        <v>1076</v>
      </c>
      <c r="G79" s="11"/>
      <c r="H79" s="18">
        <v>110839</v>
      </c>
      <c r="I79" s="151">
        <f>H79/H83</f>
        <v>9.2322211088593967E-2</v>
      </c>
      <c r="J79" s="24"/>
    </row>
    <row r="80" spans="1:10" ht="11.25" customHeight="1" x14ac:dyDescent="0.2">
      <c r="B80" s="149" t="s">
        <v>76</v>
      </c>
      <c r="C80" s="221">
        <v>153</v>
      </c>
      <c r="D80" s="222">
        <f>C80/C$83</f>
        <v>0.31097560975609756</v>
      </c>
      <c r="E80" s="11"/>
      <c r="F80" s="11">
        <v>2148</v>
      </c>
      <c r="G80" s="11"/>
      <c r="H80" s="18">
        <v>328697</v>
      </c>
      <c r="I80" s="151">
        <f>H80/H83</f>
        <v>0.27378480334708516</v>
      </c>
      <c r="J80" s="24"/>
    </row>
    <row r="81" spans="1:10" ht="11.25" customHeight="1" x14ac:dyDescent="0.2">
      <c r="B81" s="149" t="s">
        <v>77</v>
      </c>
      <c r="C81" s="221">
        <v>181</v>
      </c>
      <c r="D81" s="222">
        <f>C81/C$83</f>
        <v>0.36788617886178859</v>
      </c>
      <c r="E81" s="11"/>
      <c r="F81" s="11">
        <v>3348</v>
      </c>
      <c r="G81" s="11"/>
      <c r="H81" s="18">
        <v>606043</v>
      </c>
      <c r="I81" s="151">
        <f>H81/H83</f>
        <v>0.50479731660123928</v>
      </c>
      <c r="J81" s="24"/>
    </row>
    <row r="82" spans="1:10" ht="11.25" customHeight="1" x14ac:dyDescent="0.2">
      <c r="B82" s="149" t="s">
        <v>78</v>
      </c>
      <c r="C82" s="223">
        <v>51</v>
      </c>
      <c r="D82" s="222">
        <f>C82/C$83</f>
        <v>0.10365853658536585</v>
      </c>
      <c r="E82" s="11"/>
      <c r="F82" s="19">
        <v>2955</v>
      </c>
      <c r="G82" s="11"/>
      <c r="H82" s="20">
        <v>150723</v>
      </c>
      <c r="I82" s="151">
        <f>H82/H83</f>
        <v>0.12554318084704977</v>
      </c>
      <c r="J82" s="24"/>
    </row>
    <row r="83" spans="1:10" ht="11.25" customHeight="1" x14ac:dyDescent="0.2">
      <c r="B83" s="149" t="s">
        <v>61</v>
      </c>
      <c r="C83" s="221">
        <f>SUM(C78:C82)</f>
        <v>492</v>
      </c>
      <c r="D83" s="11"/>
      <c r="E83" s="11"/>
      <c r="F83" s="11">
        <f t="shared" si="6"/>
        <v>2440.1768292682927</v>
      </c>
      <c r="G83" s="11"/>
      <c r="H83" s="10">
        <f>SUM(H78:H82)</f>
        <v>1200567</v>
      </c>
      <c r="I83" s="159"/>
      <c r="J83" s="66"/>
    </row>
    <row r="84" spans="1:10" ht="11.25" customHeight="1" x14ac:dyDescent="0.2">
      <c r="B84" s="149"/>
      <c r="C84" s="221"/>
      <c r="D84" s="11"/>
      <c r="E84" s="11"/>
      <c r="F84" s="11"/>
      <c r="G84" s="11"/>
      <c r="H84" s="10"/>
      <c r="I84" s="159"/>
      <c r="J84" s="66"/>
    </row>
    <row r="85" spans="1:10" ht="11.25" customHeight="1" x14ac:dyDescent="0.2">
      <c r="A85" s="146">
        <v>2014</v>
      </c>
      <c r="B85" s="149" t="s">
        <v>52</v>
      </c>
      <c r="C85" s="221">
        <v>3</v>
      </c>
      <c r="D85" s="222">
        <f>C85/C$90</f>
        <v>6.0728744939271256E-3</v>
      </c>
      <c r="E85" s="11"/>
      <c r="F85" s="76">
        <f t="shared" si="6"/>
        <v>1201</v>
      </c>
      <c r="G85" s="221" t="s">
        <v>199</v>
      </c>
      <c r="H85" s="18">
        <v>3603</v>
      </c>
      <c r="I85" s="151">
        <f>H85/H89</f>
        <v>1.3371881564395092E-2</v>
      </c>
      <c r="J85" s="24"/>
    </row>
    <row r="86" spans="1:10" ht="11.25" customHeight="1" x14ac:dyDescent="0.2">
      <c r="B86" s="149" t="s">
        <v>75</v>
      </c>
      <c r="C86" s="221">
        <v>115</v>
      </c>
      <c r="D86" s="222">
        <f>C86/C$90</f>
        <v>0.23279352226720648</v>
      </c>
      <c r="E86" s="11"/>
      <c r="F86" s="11">
        <v>2486</v>
      </c>
      <c r="G86" s="11"/>
      <c r="H86" s="18">
        <v>285928</v>
      </c>
      <c r="I86" s="151">
        <f>H86/H90</f>
        <v>0.10840197993375957</v>
      </c>
      <c r="J86" s="24"/>
    </row>
    <row r="87" spans="1:10" ht="11.25" customHeight="1" x14ac:dyDescent="0.2">
      <c r="B87" s="149" t="s">
        <v>76</v>
      </c>
      <c r="C87" s="221">
        <v>153</v>
      </c>
      <c r="D87" s="222">
        <f>C87/C$90</f>
        <v>0.30971659919028338</v>
      </c>
      <c r="E87" s="11"/>
      <c r="F87" s="11">
        <v>5228</v>
      </c>
      <c r="G87" s="11"/>
      <c r="H87" s="18">
        <v>799826</v>
      </c>
      <c r="I87" s="151">
        <f>H87/H90</f>
        <v>0.30323270894245818</v>
      </c>
      <c r="J87" s="66"/>
    </row>
    <row r="88" spans="1:10" ht="11.25" customHeight="1" x14ac:dyDescent="0.2">
      <c r="B88" s="149" t="s">
        <v>77</v>
      </c>
      <c r="C88" s="221">
        <v>177</v>
      </c>
      <c r="D88" s="222">
        <f>C88/C$90</f>
        <v>0.3582995951417004</v>
      </c>
      <c r="E88" s="11"/>
      <c r="F88" s="11">
        <v>7225</v>
      </c>
      <c r="G88" s="11"/>
      <c r="H88" s="18">
        <v>1278861</v>
      </c>
      <c r="I88" s="151">
        <f>H88/H90</f>
        <v>0.48484606075679088</v>
      </c>
      <c r="J88" s="66"/>
    </row>
    <row r="89" spans="1:10" ht="11.25" customHeight="1" x14ac:dyDescent="0.2">
      <c r="A89" s="1"/>
      <c r="B89" s="149" t="s">
        <v>78</v>
      </c>
      <c r="C89" s="223">
        <v>46</v>
      </c>
      <c r="D89" s="222">
        <f>C89/C$90</f>
        <v>9.3117408906882596E-2</v>
      </c>
      <c r="E89" s="11"/>
      <c r="F89" s="19">
        <v>5858</v>
      </c>
      <c r="G89" s="11"/>
      <c r="H89" s="20">
        <v>269446</v>
      </c>
      <c r="I89" s="151">
        <f>H89/H90</f>
        <v>0.10215326895313429</v>
      </c>
      <c r="J89" s="70"/>
    </row>
    <row r="90" spans="1:10" ht="11.25" customHeight="1" x14ac:dyDescent="0.2">
      <c r="B90" s="149" t="s">
        <v>61</v>
      </c>
      <c r="C90" s="150">
        <f>SUM(C85:C89)</f>
        <v>494</v>
      </c>
      <c r="D90" s="152"/>
      <c r="E90" s="152"/>
      <c r="F90" s="152">
        <f t="shared" ref="F90" si="7">H90/C90</f>
        <v>5339.4008097165988</v>
      </c>
      <c r="G90" s="152"/>
      <c r="H90" s="158">
        <f>SUM(H85:H89)</f>
        <v>2637664</v>
      </c>
      <c r="I90" s="159"/>
      <c r="J90" s="81"/>
    </row>
    <row r="91" spans="1:10" x14ac:dyDescent="0.2">
      <c r="B91" s="149"/>
      <c r="C91" s="150"/>
      <c r="D91" s="152"/>
      <c r="E91" s="152"/>
      <c r="F91" s="152"/>
      <c r="G91" s="152"/>
      <c r="H91" s="158"/>
      <c r="I91" s="159"/>
      <c r="J91" s="7"/>
    </row>
    <row r="92" spans="1:10" ht="11.25" customHeight="1" x14ac:dyDescent="0.2">
      <c r="A92" s="146">
        <v>2013</v>
      </c>
      <c r="B92" s="149" t="s">
        <v>52</v>
      </c>
      <c r="C92" s="150">
        <v>4</v>
      </c>
      <c r="D92" s="151">
        <f>C92/C$97</f>
        <v>1.0025062656641603E-2</v>
      </c>
      <c r="E92" s="152"/>
      <c r="F92" s="152">
        <f>H92/C92</f>
        <v>1214.5</v>
      </c>
      <c r="G92" s="150" t="s">
        <v>199</v>
      </c>
      <c r="H92" s="154">
        <v>4858</v>
      </c>
      <c r="I92" s="151">
        <f>H92/H$97</f>
        <v>3.7512557595057424E-3</v>
      </c>
      <c r="J92" s="14"/>
    </row>
    <row r="93" spans="1:10" ht="11.25" customHeight="1" x14ac:dyDescent="0.2">
      <c r="B93" s="149" t="s">
        <v>75</v>
      </c>
      <c r="C93" s="150">
        <v>102</v>
      </c>
      <c r="D93" s="151">
        <f>C93/C$97</f>
        <v>0.25563909774436089</v>
      </c>
      <c r="E93" s="152"/>
      <c r="F93" s="152">
        <f t="shared" ref="F93:F97" si="8">H93/C93</f>
        <v>1824.6078431372548</v>
      </c>
      <c r="G93" s="152"/>
      <c r="H93" s="154">
        <v>186110</v>
      </c>
      <c r="I93" s="151">
        <f>H93/H$97</f>
        <v>0.14371062359028688</v>
      </c>
      <c r="J93" s="24"/>
    </row>
    <row r="94" spans="1:10" ht="11.25" customHeight="1" x14ac:dyDescent="0.2">
      <c r="B94" s="149" t="s">
        <v>76</v>
      </c>
      <c r="C94" s="150">
        <v>127</v>
      </c>
      <c r="D94" s="151">
        <f>C94/C$97</f>
        <v>0.31829573934837091</v>
      </c>
      <c r="E94" s="152"/>
      <c r="F94" s="152">
        <f t="shared" si="8"/>
        <v>4014.51968503937</v>
      </c>
      <c r="G94" s="152"/>
      <c r="H94" s="154">
        <v>509844</v>
      </c>
      <c r="I94" s="151">
        <f>H94/H$97</f>
        <v>0.39369189819873318</v>
      </c>
      <c r="J94" s="24"/>
    </row>
    <row r="95" spans="1:10" ht="11.25" customHeight="1" x14ac:dyDescent="0.2">
      <c r="B95" s="149" t="s">
        <v>77</v>
      </c>
      <c r="C95" s="150">
        <v>138</v>
      </c>
      <c r="D95" s="151">
        <f>C95/C$97</f>
        <v>0.34586466165413532</v>
      </c>
      <c r="E95" s="152"/>
      <c r="F95" s="152">
        <f t="shared" si="8"/>
        <v>3793.782608695652</v>
      </c>
      <c r="G95" s="152"/>
      <c r="H95" s="154">
        <v>523542</v>
      </c>
      <c r="I95" s="151">
        <f>H95/H$97</f>
        <v>0.40426923483803118</v>
      </c>
      <c r="J95" s="24"/>
    </row>
    <row r="96" spans="1:10" ht="11.25" customHeight="1" x14ac:dyDescent="0.2">
      <c r="B96" s="149" t="s">
        <v>78</v>
      </c>
      <c r="C96" s="155">
        <v>28</v>
      </c>
      <c r="D96" s="151">
        <f>C96/C$97</f>
        <v>7.0175438596491224E-2</v>
      </c>
      <c r="E96" s="152"/>
      <c r="F96" s="156">
        <f t="shared" si="8"/>
        <v>2524.25</v>
      </c>
      <c r="G96" s="152"/>
      <c r="H96" s="157">
        <v>70679</v>
      </c>
      <c r="I96" s="151">
        <f>H96/H$97</f>
        <v>5.4576987613443054E-2</v>
      </c>
      <c r="J96" s="24"/>
    </row>
    <row r="97" spans="1:10" ht="11.25" customHeight="1" x14ac:dyDescent="0.2">
      <c r="B97" s="149" t="s">
        <v>61</v>
      </c>
      <c r="C97" s="150">
        <f>SUM(C92:C96)</f>
        <v>399</v>
      </c>
      <c r="D97" s="152"/>
      <c r="E97" s="152"/>
      <c r="F97" s="152">
        <f t="shared" si="8"/>
        <v>3245.6967418546365</v>
      </c>
      <c r="G97" s="152"/>
      <c r="H97" s="158">
        <f>SUM(H92:H96)</f>
        <v>1295033</v>
      </c>
      <c r="I97" s="159"/>
      <c r="J97" s="66"/>
    </row>
    <row r="98" spans="1:10" ht="16.5" customHeight="1" x14ac:dyDescent="0.2">
      <c r="B98" s="149"/>
      <c r="C98" s="150"/>
      <c r="D98" s="152"/>
      <c r="E98" s="152"/>
      <c r="F98" s="152"/>
      <c r="G98" s="152"/>
      <c r="H98" s="158"/>
      <c r="I98" s="159"/>
      <c r="J98" s="24"/>
    </row>
    <row r="99" spans="1:10" ht="11.25" customHeight="1" x14ac:dyDescent="0.2">
      <c r="A99" s="146">
        <v>2012</v>
      </c>
      <c r="B99" s="149" t="s">
        <v>52</v>
      </c>
      <c r="C99" s="149" t="s">
        <v>199</v>
      </c>
      <c r="D99" s="149" t="s">
        <v>199</v>
      </c>
      <c r="E99" s="149"/>
      <c r="F99" s="149" t="s">
        <v>199</v>
      </c>
      <c r="G99" s="149"/>
      <c r="H99" s="149" t="s">
        <v>199</v>
      </c>
      <c r="I99" s="149" t="s">
        <v>199</v>
      </c>
      <c r="J99" s="24"/>
    </row>
    <row r="100" spans="1:10" ht="11.25" customHeight="1" x14ac:dyDescent="0.2">
      <c r="B100" s="149" t="s">
        <v>75</v>
      </c>
      <c r="C100" s="150">
        <v>93</v>
      </c>
      <c r="D100" s="151">
        <f>C100/C$104</f>
        <v>0.25203252032520324</v>
      </c>
      <c r="E100" s="152"/>
      <c r="F100" s="152">
        <f>H100/C100</f>
        <v>918.52688172043008</v>
      </c>
      <c r="G100" s="152"/>
      <c r="H100" s="154">
        <v>85423</v>
      </c>
      <c r="I100" s="151">
        <f>H100/H104</f>
        <v>0.114636663387742</v>
      </c>
      <c r="J100" s="24"/>
    </row>
    <row r="101" spans="1:10" ht="11.25" customHeight="1" x14ac:dyDescent="0.2">
      <c r="B101" s="149" t="s">
        <v>76</v>
      </c>
      <c r="C101" s="150">
        <v>124</v>
      </c>
      <c r="D101" s="151">
        <f>C101/C$104</f>
        <v>0.33604336043360433</v>
      </c>
      <c r="E101" s="152"/>
      <c r="F101" s="152">
        <f>H101/C101</f>
        <v>2289.8629032258063</v>
      </c>
      <c r="G101" s="152"/>
      <c r="H101" s="154">
        <v>283943</v>
      </c>
      <c r="I101" s="151">
        <f>H101/H104</f>
        <v>0.38104817335267588</v>
      </c>
      <c r="J101" s="24"/>
    </row>
    <row r="102" spans="1:10" ht="11.25" customHeight="1" x14ac:dyDescent="0.2">
      <c r="B102" s="149" t="s">
        <v>77</v>
      </c>
      <c r="C102" s="150">
        <v>122</v>
      </c>
      <c r="D102" s="151">
        <f>C102/C$104</f>
        <v>0.33062330623306235</v>
      </c>
      <c r="E102" s="152"/>
      <c r="F102" s="152">
        <f>H102/C102</f>
        <v>2697.2950819672133</v>
      </c>
      <c r="G102" s="152"/>
      <c r="H102" s="154">
        <v>329070</v>
      </c>
      <c r="I102" s="151">
        <f>H102/H104</f>
        <v>0.4416080776957525</v>
      </c>
      <c r="J102" s="24"/>
    </row>
    <row r="103" spans="1:10" ht="11.25" customHeight="1" x14ac:dyDescent="0.2">
      <c r="B103" s="149" t="s">
        <v>78</v>
      </c>
      <c r="C103" s="155">
        <v>30</v>
      </c>
      <c r="D103" s="151">
        <f>C103/C$104</f>
        <v>8.1300813008130079E-2</v>
      </c>
      <c r="E103" s="152"/>
      <c r="F103" s="156">
        <f>H103/C103</f>
        <v>1557.5666666666666</v>
      </c>
      <c r="G103" s="152"/>
      <c r="H103" s="157">
        <v>46727</v>
      </c>
      <c r="I103" s="151">
        <f>H103/H104</f>
        <v>6.2707085563829659E-2</v>
      </c>
      <c r="J103" s="66"/>
    </row>
    <row r="104" spans="1:10" ht="11.25" customHeight="1" x14ac:dyDescent="0.2">
      <c r="B104" s="149" t="s">
        <v>61</v>
      </c>
      <c r="C104" s="150">
        <f>SUM(C99:C103)</f>
        <v>369</v>
      </c>
      <c r="D104" s="152"/>
      <c r="E104" s="152"/>
      <c r="F104" s="152">
        <f>H104/C104</f>
        <v>2019.4119241192411</v>
      </c>
      <c r="G104" s="152"/>
      <c r="H104" s="158">
        <f>SUM(H99:H103)</f>
        <v>745163</v>
      </c>
      <c r="I104" s="159"/>
      <c r="J104" s="11"/>
    </row>
    <row r="105" spans="1:10" ht="11.25" customHeight="1" x14ac:dyDescent="0.2">
      <c r="B105" s="149"/>
      <c r="C105" s="150"/>
      <c r="D105" s="152"/>
      <c r="E105" s="152"/>
      <c r="F105" s="152"/>
      <c r="G105" s="152"/>
      <c r="H105" s="164"/>
      <c r="I105" s="152"/>
      <c r="J105" s="24"/>
    </row>
    <row r="106" spans="1:10" ht="11.25" customHeight="1" x14ac:dyDescent="0.2">
      <c r="A106" s="146">
        <v>2011</v>
      </c>
      <c r="B106" s="149" t="s">
        <v>52</v>
      </c>
      <c r="C106" s="150">
        <v>3</v>
      </c>
      <c r="D106" s="151">
        <f>C106/C$111</f>
        <v>9.8684210526315784E-3</v>
      </c>
      <c r="E106" s="152"/>
      <c r="F106" s="152">
        <f t="shared" ref="F106:F111" si="9">H106/C106</f>
        <v>1157.3333333333333</v>
      </c>
      <c r="G106" s="150" t="s">
        <v>199</v>
      </c>
      <c r="H106" s="154">
        <v>3472</v>
      </c>
      <c r="I106" s="151">
        <f>H106/H$111</f>
        <v>8.5795972630293982E-3</v>
      </c>
      <c r="J106" s="24"/>
    </row>
    <row r="107" spans="1:10" ht="11.25" customHeight="1" x14ac:dyDescent="0.2">
      <c r="B107" s="149" t="s">
        <v>75</v>
      </c>
      <c r="C107" s="150">
        <v>80</v>
      </c>
      <c r="D107" s="151">
        <f>C107/C$111</f>
        <v>0.26315789473684209</v>
      </c>
      <c r="E107" s="152"/>
      <c r="F107" s="152">
        <f t="shared" si="9"/>
        <v>601.82500000000005</v>
      </c>
      <c r="G107" s="152"/>
      <c r="H107" s="154">
        <v>48146</v>
      </c>
      <c r="I107" s="151">
        <f>H107/H$111</f>
        <v>0.11897272172402461</v>
      </c>
      <c r="J107" s="24"/>
    </row>
    <row r="108" spans="1:10" ht="11.25" customHeight="1" x14ac:dyDescent="0.2">
      <c r="B108" s="149" t="s">
        <v>76</v>
      </c>
      <c r="C108" s="150">
        <v>102</v>
      </c>
      <c r="D108" s="151">
        <f>C108/C$111</f>
        <v>0.33552631578947367</v>
      </c>
      <c r="E108" s="152"/>
      <c r="F108" s="152">
        <f t="shared" si="9"/>
        <v>1307.6372549019609</v>
      </c>
      <c r="G108" s="152"/>
      <c r="H108" s="154">
        <v>133379</v>
      </c>
      <c r="I108" s="151">
        <f>H108/H$111</f>
        <v>0.32959046755345567</v>
      </c>
      <c r="J108" s="24"/>
    </row>
    <row r="109" spans="1:10" ht="11.25" customHeight="1" x14ac:dyDescent="0.2">
      <c r="B109" s="149" t="s">
        <v>77</v>
      </c>
      <c r="C109" s="150">
        <v>97</v>
      </c>
      <c r="D109" s="151">
        <f>C109/C$111</f>
        <v>0.31907894736842107</v>
      </c>
      <c r="E109" s="152"/>
      <c r="F109" s="152">
        <f t="shared" si="9"/>
        <v>1926.7216494845361</v>
      </c>
      <c r="G109" s="152"/>
      <c r="H109" s="154">
        <v>186892</v>
      </c>
      <c r="I109" s="151">
        <f>H109/H$111</f>
        <v>0.46182548723562511</v>
      </c>
      <c r="J109" s="24"/>
    </row>
    <row r="110" spans="1:10" ht="11.25" customHeight="1" x14ac:dyDescent="0.2">
      <c r="B110" s="149" t="s">
        <v>78</v>
      </c>
      <c r="C110" s="155">
        <v>22</v>
      </c>
      <c r="D110" s="151">
        <f>C110/C$111</f>
        <v>7.2368421052631582E-2</v>
      </c>
      <c r="E110" s="152"/>
      <c r="F110" s="156">
        <f t="shared" si="9"/>
        <v>1490.5454545454545</v>
      </c>
      <c r="G110" s="152"/>
      <c r="H110" s="157">
        <v>32792</v>
      </c>
      <c r="I110" s="151">
        <f>H110/H$111</f>
        <v>8.1031726223865216E-2</v>
      </c>
      <c r="J110" s="24"/>
    </row>
    <row r="111" spans="1:10" ht="11.25" customHeight="1" x14ac:dyDescent="0.2">
      <c r="B111" s="149" t="s">
        <v>61</v>
      </c>
      <c r="C111" s="150">
        <f>SUM(C106:C110)</f>
        <v>304</v>
      </c>
      <c r="D111" s="151"/>
      <c r="E111" s="152"/>
      <c r="F111" s="152">
        <f t="shared" si="9"/>
        <v>1331.1875</v>
      </c>
      <c r="G111" s="152"/>
      <c r="H111" s="158">
        <f>SUM(H106:H110)</f>
        <v>404681</v>
      </c>
      <c r="I111" s="159"/>
      <c r="J111" s="66"/>
    </row>
    <row r="112" spans="1:10" ht="11.25" customHeight="1" x14ac:dyDescent="0.2">
      <c r="B112" s="149"/>
      <c r="C112" s="150"/>
      <c r="D112" s="151"/>
      <c r="E112" s="152"/>
      <c r="F112" s="152"/>
      <c r="G112" s="152"/>
      <c r="H112" s="158"/>
      <c r="I112" s="159"/>
      <c r="J112" s="11"/>
    </row>
    <row r="113" spans="1:10" ht="11.25" customHeight="1" x14ac:dyDescent="0.2">
      <c r="A113" s="345" t="s">
        <v>216</v>
      </c>
      <c r="B113" s="345"/>
      <c r="C113" s="345"/>
      <c r="D113" s="345"/>
      <c r="E113" s="345"/>
      <c r="F113" s="345"/>
      <c r="G113" s="345"/>
      <c r="H113" s="345"/>
      <c r="I113" s="345"/>
      <c r="J113" s="24"/>
    </row>
    <row r="114" spans="1:10" ht="11.25" customHeight="1" x14ac:dyDescent="0.2">
      <c r="A114" s="145"/>
      <c r="B114" s="346" t="s">
        <v>68</v>
      </c>
      <c r="C114" s="346"/>
      <c r="D114" s="346"/>
      <c r="E114" s="145"/>
      <c r="F114" s="346" t="s">
        <v>69</v>
      </c>
      <c r="G114" s="346"/>
      <c r="H114" s="346"/>
      <c r="I114" s="346"/>
      <c r="J114" s="24"/>
    </row>
    <row r="115" spans="1:10" ht="11.25" customHeight="1" x14ac:dyDescent="0.2">
      <c r="A115" s="161" t="s">
        <v>51</v>
      </c>
      <c r="B115" s="162" t="s">
        <v>64</v>
      </c>
      <c r="C115" s="162" t="s">
        <v>224</v>
      </c>
      <c r="D115" s="162" t="s">
        <v>65</v>
      </c>
      <c r="E115" s="162"/>
      <c r="F115" s="162" t="s">
        <v>66</v>
      </c>
      <c r="G115" s="162"/>
      <c r="H115" s="165" t="s">
        <v>67</v>
      </c>
      <c r="I115" s="162" t="s">
        <v>65</v>
      </c>
      <c r="J115" s="24"/>
    </row>
    <row r="116" spans="1:10" ht="11.25" customHeight="1" x14ac:dyDescent="0.2">
      <c r="A116" s="146">
        <v>2010</v>
      </c>
      <c r="B116" s="149" t="s">
        <v>52</v>
      </c>
      <c r="C116" s="150">
        <v>4</v>
      </c>
      <c r="D116" s="151">
        <f>C116/C$121</f>
        <v>1.0810810810810811E-2</v>
      </c>
      <c r="E116" s="152"/>
      <c r="F116" s="152">
        <f t="shared" ref="F116:F121" si="10">H116/C116</f>
        <v>497.5</v>
      </c>
      <c r="G116" s="152"/>
      <c r="H116" s="154">
        <v>1990</v>
      </c>
      <c r="I116" s="151">
        <f>H116/H$121</f>
        <v>3.8817149767877345E-3</v>
      </c>
      <c r="J116" s="24"/>
    </row>
    <row r="117" spans="1:10" ht="11.25" customHeight="1" x14ac:dyDescent="0.2">
      <c r="B117" s="149" t="s">
        <v>75</v>
      </c>
      <c r="C117" s="150">
        <v>86</v>
      </c>
      <c r="D117" s="151">
        <f>C117/C$121</f>
        <v>0.23243243243243245</v>
      </c>
      <c r="E117" s="152"/>
      <c r="F117" s="152">
        <f t="shared" si="10"/>
        <v>619.74418604651157</v>
      </c>
      <c r="G117" s="152"/>
      <c r="H117" s="154">
        <v>53298</v>
      </c>
      <c r="I117" s="151">
        <f>H117/H$121</f>
        <v>0.10396364061951391</v>
      </c>
      <c r="J117" s="24"/>
    </row>
    <row r="118" spans="1:10" ht="11.25" customHeight="1" x14ac:dyDescent="0.2">
      <c r="B118" s="149" t="s">
        <v>76</v>
      </c>
      <c r="C118" s="150">
        <v>124</v>
      </c>
      <c r="D118" s="151">
        <f>C118/C$121</f>
        <v>0.33513513513513515</v>
      </c>
      <c r="E118" s="152"/>
      <c r="F118" s="152">
        <f t="shared" si="10"/>
        <v>1338.7741935483871</v>
      </c>
      <c r="G118" s="152"/>
      <c r="H118" s="154">
        <v>166008</v>
      </c>
      <c r="I118" s="151">
        <f>H118/H$121</f>
        <v>0.32381695470682326</v>
      </c>
      <c r="J118" s="24"/>
    </row>
    <row r="119" spans="1:10" ht="11.25" customHeight="1" x14ac:dyDescent="0.2">
      <c r="B119" s="149" t="s">
        <v>77</v>
      </c>
      <c r="C119" s="150">
        <v>126</v>
      </c>
      <c r="D119" s="151">
        <f>C119/C$121</f>
        <v>0.34054054054054056</v>
      </c>
      <c r="E119" s="152"/>
      <c r="F119" s="152">
        <f t="shared" si="10"/>
        <v>1990.7698412698412</v>
      </c>
      <c r="G119" s="152"/>
      <c r="H119" s="154">
        <v>250837</v>
      </c>
      <c r="I119" s="151">
        <f>H119/H$121</f>
        <v>0.4892852962977412</v>
      </c>
      <c r="J119" s="24"/>
    </row>
    <row r="120" spans="1:10" ht="11.25" customHeight="1" x14ac:dyDescent="0.2">
      <c r="B120" s="149" t="s">
        <v>78</v>
      </c>
      <c r="C120" s="155">
        <v>30</v>
      </c>
      <c r="D120" s="151">
        <f>C120/C$121</f>
        <v>8.1081081081081086E-2</v>
      </c>
      <c r="E120" s="152"/>
      <c r="F120" s="156">
        <f t="shared" si="10"/>
        <v>1350.9</v>
      </c>
      <c r="G120" s="152"/>
      <c r="H120" s="157">
        <v>40527</v>
      </c>
      <c r="I120" s="151">
        <f>H120/H$121</f>
        <v>7.9052393399133933E-2</v>
      </c>
      <c r="J120" s="24"/>
    </row>
    <row r="121" spans="1:10" ht="11.25" customHeight="1" x14ac:dyDescent="0.2">
      <c r="B121" s="149" t="s">
        <v>61</v>
      </c>
      <c r="C121" s="150">
        <f>SUM(C116:C120)</f>
        <v>370</v>
      </c>
      <c r="D121" s="152"/>
      <c r="E121" s="152"/>
      <c r="F121" s="152">
        <f t="shared" si="10"/>
        <v>1385.5675675675675</v>
      </c>
      <c r="G121" s="152"/>
      <c r="H121" s="158">
        <f>SUM(H116:H120)</f>
        <v>512660</v>
      </c>
      <c r="I121" s="159"/>
      <c r="J121" s="66"/>
    </row>
    <row r="122" spans="1:10" ht="11.25" customHeight="1" x14ac:dyDescent="0.2">
      <c r="B122" s="149"/>
      <c r="C122" s="150"/>
      <c r="D122" s="152"/>
      <c r="E122" s="152"/>
      <c r="F122" s="152"/>
      <c r="G122" s="152"/>
      <c r="H122" s="164"/>
      <c r="I122" s="152"/>
      <c r="J122" s="11"/>
    </row>
    <row r="123" spans="1:10" ht="11.25" customHeight="1" x14ac:dyDescent="0.2">
      <c r="A123" s="146">
        <v>2009</v>
      </c>
      <c r="B123" s="149" t="s">
        <v>52</v>
      </c>
      <c r="C123" s="150">
        <v>3</v>
      </c>
      <c r="D123" s="151">
        <f>C123/C$128</f>
        <v>1.3392857142857142E-2</v>
      </c>
      <c r="E123" s="152"/>
      <c r="F123" s="152">
        <f t="shared" ref="F123:F128" si="11">H123/C123</f>
        <v>269.33333333333331</v>
      </c>
      <c r="G123" s="152"/>
      <c r="H123" s="154">
        <v>808</v>
      </c>
      <c r="I123" s="151">
        <f>H123/H$128</f>
        <v>5.5281882868089766E-3</v>
      </c>
      <c r="J123" s="24"/>
    </row>
    <row r="124" spans="1:10" ht="11.25" customHeight="1" x14ac:dyDescent="0.2">
      <c r="B124" s="149" t="s">
        <v>75</v>
      </c>
      <c r="C124" s="150">
        <v>94</v>
      </c>
      <c r="D124" s="151">
        <f>C124/C$128</f>
        <v>0.41964285714285715</v>
      </c>
      <c r="E124" s="152"/>
      <c r="F124" s="152">
        <f t="shared" si="11"/>
        <v>674.19148936170211</v>
      </c>
      <c r="G124" s="152"/>
      <c r="H124" s="154">
        <v>63374</v>
      </c>
      <c r="I124" s="151">
        <f>H124/H$128</f>
        <v>0.43359332238642584</v>
      </c>
      <c r="J124" s="24"/>
    </row>
    <row r="125" spans="1:10" ht="11.25" customHeight="1" x14ac:dyDescent="0.2">
      <c r="B125" s="149" t="s">
        <v>76</v>
      </c>
      <c r="C125" s="150">
        <v>65</v>
      </c>
      <c r="D125" s="151">
        <f>C125/C$128</f>
        <v>0.29017857142857145</v>
      </c>
      <c r="E125" s="152"/>
      <c r="F125" s="152">
        <f t="shared" si="11"/>
        <v>692.92307692307691</v>
      </c>
      <c r="G125" s="152"/>
      <c r="H125" s="154">
        <v>45040</v>
      </c>
      <c r="I125" s="151">
        <f>H125/H$128</f>
        <v>0.30815544608648054</v>
      </c>
      <c r="J125" s="66"/>
    </row>
    <row r="126" spans="1:10" ht="11.25" customHeight="1" x14ac:dyDescent="0.2">
      <c r="B126" s="149" t="s">
        <v>77</v>
      </c>
      <c r="C126" s="150">
        <v>53</v>
      </c>
      <c r="D126" s="151">
        <f>C126/C$128</f>
        <v>0.23660714285714285</v>
      </c>
      <c r="E126" s="152"/>
      <c r="F126" s="152">
        <f t="shared" si="11"/>
        <v>656.05660377358492</v>
      </c>
      <c r="G126" s="152"/>
      <c r="H126" s="154">
        <v>34771</v>
      </c>
      <c r="I126" s="151">
        <f>H126/H$128</f>
        <v>0.23789682539682538</v>
      </c>
      <c r="J126" s="11"/>
    </row>
    <row r="127" spans="1:10" ht="11.25" customHeight="1" x14ac:dyDescent="0.2">
      <c r="B127" s="149" t="s">
        <v>78</v>
      </c>
      <c r="C127" s="155">
        <v>9</v>
      </c>
      <c r="D127" s="151">
        <f>C127/C$128</f>
        <v>4.0178571428571432E-2</v>
      </c>
      <c r="E127" s="152"/>
      <c r="F127" s="156">
        <f t="shared" si="11"/>
        <v>240.77777777777777</v>
      </c>
      <c r="G127" s="152"/>
      <c r="H127" s="157">
        <v>2167</v>
      </c>
      <c r="I127" s="151">
        <f>H127/H$128</f>
        <v>1.4826217843459224E-2</v>
      </c>
      <c r="J127" s="24"/>
    </row>
    <row r="128" spans="1:10" ht="11.25" customHeight="1" x14ac:dyDescent="0.2">
      <c r="B128" s="149" t="s">
        <v>61</v>
      </c>
      <c r="C128" s="150">
        <f>SUM(C123:C127)</f>
        <v>224</v>
      </c>
      <c r="D128" s="152"/>
      <c r="E128" s="152"/>
      <c r="F128" s="152">
        <f t="shared" si="11"/>
        <v>652.5</v>
      </c>
      <c r="G128" s="152"/>
      <c r="H128" s="158">
        <f>SUM(H123:H127)</f>
        <v>146160</v>
      </c>
      <c r="I128" s="159"/>
      <c r="J128" s="24"/>
    </row>
    <row r="129" spans="1:10" ht="11.25" customHeight="1" x14ac:dyDescent="0.2">
      <c r="B129" s="149"/>
      <c r="C129" s="150"/>
      <c r="D129" s="152"/>
      <c r="E129" s="152"/>
      <c r="F129" s="152"/>
      <c r="G129" s="152"/>
      <c r="H129" s="164"/>
      <c r="I129" s="152"/>
      <c r="J129" s="24"/>
    </row>
    <row r="130" spans="1:10" ht="11.25" customHeight="1" x14ac:dyDescent="0.2">
      <c r="A130" s="146">
        <v>2008</v>
      </c>
      <c r="B130" s="149" t="s">
        <v>52</v>
      </c>
      <c r="C130" s="150">
        <v>3</v>
      </c>
      <c r="D130" s="151">
        <f>C130/C$135</f>
        <v>2.1739130434782608E-2</v>
      </c>
      <c r="E130" s="152"/>
      <c r="F130" s="152">
        <f t="shared" ref="F130:F135" si="12">H130/C130</f>
        <v>86.666666666666671</v>
      </c>
      <c r="G130" s="152"/>
      <c r="H130" s="154">
        <v>260</v>
      </c>
      <c r="I130" s="151">
        <f>H130/H$135</f>
        <v>3.7762704971605349E-3</v>
      </c>
      <c r="J130" s="24"/>
    </row>
    <row r="131" spans="1:10" ht="11.25" customHeight="1" x14ac:dyDescent="0.2">
      <c r="B131" s="149" t="s">
        <v>75</v>
      </c>
      <c r="C131" s="150">
        <v>47</v>
      </c>
      <c r="D131" s="151">
        <f>C131/C$135</f>
        <v>0.34057971014492755</v>
      </c>
      <c r="E131" s="152"/>
      <c r="F131" s="152">
        <f t="shared" si="12"/>
        <v>249.74468085106383</v>
      </c>
      <c r="G131" s="152"/>
      <c r="H131" s="154">
        <v>11738</v>
      </c>
      <c r="I131" s="151">
        <f>H131/H$135</f>
        <v>0.17048408882950139</v>
      </c>
      <c r="J131" s="24"/>
    </row>
    <row r="132" spans="1:10" ht="11.25" customHeight="1" x14ac:dyDescent="0.2">
      <c r="B132" s="149" t="s">
        <v>76</v>
      </c>
      <c r="C132" s="150">
        <v>43</v>
      </c>
      <c r="D132" s="151">
        <f>C132/C$135</f>
        <v>0.31159420289855072</v>
      </c>
      <c r="E132" s="152"/>
      <c r="F132" s="152">
        <f t="shared" si="12"/>
        <v>508.88372093023258</v>
      </c>
      <c r="G132" s="152"/>
      <c r="H132" s="154">
        <v>21882</v>
      </c>
      <c r="I132" s="151">
        <f>H132/H$135</f>
        <v>0.31781673468794935</v>
      </c>
      <c r="J132" s="66"/>
    </row>
    <row r="133" spans="1:10" ht="11.25" customHeight="1" x14ac:dyDescent="0.2">
      <c r="B133" s="149" t="s">
        <v>77</v>
      </c>
      <c r="C133" s="150">
        <v>38</v>
      </c>
      <c r="D133" s="151">
        <f>C133/C$135</f>
        <v>0.27536231884057971</v>
      </c>
      <c r="E133" s="152"/>
      <c r="F133" s="152">
        <f t="shared" si="12"/>
        <v>828.23684210526312</v>
      </c>
      <c r="G133" s="152"/>
      <c r="H133" s="154">
        <v>31473</v>
      </c>
      <c r="I133" s="151">
        <f>H133/H$135</f>
        <v>0.45711754368128277</v>
      </c>
      <c r="J133" s="11"/>
    </row>
    <row r="134" spans="1:10" ht="11.25" customHeight="1" x14ac:dyDescent="0.2">
      <c r="B134" s="149" t="s">
        <v>78</v>
      </c>
      <c r="C134" s="155">
        <v>7</v>
      </c>
      <c r="D134" s="151">
        <f>C134/C$135</f>
        <v>5.0724637681159424E-2</v>
      </c>
      <c r="E134" s="152"/>
      <c r="F134" s="156">
        <f t="shared" si="12"/>
        <v>499.71428571428572</v>
      </c>
      <c r="G134" s="152"/>
      <c r="H134" s="157">
        <v>3498</v>
      </c>
      <c r="I134" s="151">
        <f>H134/H$135</f>
        <v>5.0805362304105969E-2</v>
      </c>
      <c r="J134" s="127"/>
    </row>
    <row r="135" spans="1:10" ht="11.25" customHeight="1" x14ac:dyDescent="0.2">
      <c r="B135" s="149" t="s">
        <v>61</v>
      </c>
      <c r="C135" s="150">
        <f>SUM(C130:C134)</f>
        <v>138</v>
      </c>
      <c r="D135" s="152"/>
      <c r="E135" s="152"/>
      <c r="F135" s="152">
        <f t="shared" si="12"/>
        <v>498.92028985507244</v>
      </c>
      <c r="G135" s="152"/>
      <c r="H135" s="158">
        <f>SUM(H130:H134)</f>
        <v>68851</v>
      </c>
      <c r="I135" s="159"/>
      <c r="J135" s="81"/>
    </row>
    <row r="136" spans="1:10" ht="12.75" customHeight="1" x14ac:dyDescent="0.2">
      <c r="B136" s="149"/>
      <c r="C136" s="150"/>
      <c r="D136" s="152"/>
      <c r="E136" s="152"/>
      <c r="F136" s="152"/>
      <c r="G136" s="152"/>
      <c r="H136" s="164"/>
      <c r="I136" s="152"/>
      <c r="J136" s="7"/>
    </row>
    <row r="137" spans="1:10" ht="11.25" customHeight="1" x14ac:dyDescent="0.2">
      <c r="A137" s="146">
        <v>2007</v>
      </c>
      <c r="B137" s="149" t="s">
        <v>52</v>
      </c>
      <c r="C137" s="150">
        <v>3</v>
      </c>
      <c r="D137" s="151">
        <f>C137/C$142</f>
        <v>6.8807339449541288E-3</v>
      </c>
      <c r="E137" s="152"/>
      <c r="F137" s="152">
        <f t="shared" ref="F137:F142" si="13">H137/C137</f>
        <v>246.33333333333334</v>
      </c>
      <c r="G137" s="152"/>
      <c r="H137" s="154">
        <v>739</v>
      </c>
      <c r="I137" s="151">
        <f>H137/H$142</f>
        <v>1.3081891935429622E-3</v>
      </c>
      <c r="J137" s="24"/>
    </row>
    <row r="138" spans="1:10" ht="11.25" customHeight="1" x14ac:dyDescent="0.2">
      <c r="B138" s="149" t="s">
        <v>75</v>
      </c>
      <c r="C138" s="150">
        <v>90</v>
      </c>
      <c r="D138" s="151">
        <f>C138/C$142</f>
        <v>0.20642201834862386</v>
      </c>
      <c r="E138" s="152"/>
      <c r="F138" s="152">
        <f t="shared" si="13"/>
        <v>850.64444444444439</v>
      </c>
      <c r="G138" s="152"/>
      <c r="H138" s="154">
        <v>76558</v>
      </c>
      <c r="I138" s="151">
        <f>H138/H$142</f>
        <v>0.13552415193404885</v>
      </c>
      <c r="J138" s="24"/>
    </row>
    <row r="139" spans="1:10" ht="11.25" customHeight="1" x14ac:dyDescent="0.2">
      <c r="B139" s="149" t="s">
        <v>76</v>
      </c>
      <c r="C139" s="150">
        <v>153</v>
      </c>
      <c r="D139" s="151">
        <f>C139/C$142</f>
        <v>0.35091743119266056</v>
      </c>
      <c r="E139" s="152"/>
      <c r="F139" s="152">
        <f t="shared" si="13"/>
        <v>1426.124183006536</v>
      </c>
      <c r="G139" s="152"/>
      <c r="H139" s="154">
        <v>218197</v>
      </c>
      <c r="I139" s="151">
        <f>H139/H$142</f>
        <v>0.38625569345533656</v>
      </c>
      <c r="J139" s="24"/>
    </row>
    <row r="140" spans="1:10" ht="11.25" customHeight="1" x14ac:dyDescent="0.2">
      <c r="B140" s="149" t="s">
        <v>77</v>
      </c>
      <c r="C140" s="150">
        <v>146</v>
      </c>
      <c r="D140" s="151">
        <f>C140/C$142</f>
        <v>0.33486238532110091</v>
      </c>
      <c r="E140" s="152"/>
      <c r="F140" s="152">
        <f t="shared" si="13"/>
        <v>1561.5068493150684</v>
      </c>
      <c r="G140" s="152"/>
      <c r="H140" s="154">
        <v>227980</v>
      </c>
      <c r="I140" s="151">
        <f>H140/H$142</f>
        <v>0.40357371088487759</v>
      </c>
      <c r="J140" s="24"/>
    </row>
    <row r="141" spans="1:10" ht="11.25" customHeight="1" x14ac:dyDescent="0.2">
      <c r="B141" s="149" t="s">
        <v>78</v>
      </c>
      <c r="C141" s="155">
        <v>44</v>
      </c>
      <c r="D141" s="151">
        <f>C141/C$142</f>
        <v>0.10091743119266056</v>
      </c>
      <c r="E141" s="152"/>
      <c r="F141" s="156">
        <f t="shared" si="13"/>
        <v>941.56818181818187</v>
      </c>
      <c r="G141" s="152"/>
      <c r="H141" s="157">
        <v>41429</v>
      </c>
      <c r="I141" s="151">
        <f>H141/H$142</f>
        <v>7.3338254532194017E-2</v>
      </c>
      <c r="J141" s="24"/>
    </row>
    <row r="142" spans="1:10" ht="11.25" customHeight="1" x14ac:dyDescent="0.2">
      <c r="B142" s="149" t="s">
        <v>61</v>
      </c>
      <c r="C142" s="150">
        <f>SUM(C137:C141)</f>
        <v>436</v>
      </c>
      <c r="D142" s="152"/>
      <c r="E142" s="152"/>
      <c r="F142" s="152">
        <f t="shared" si="13"/>
        <v>1295.6490825688074</v>
      </c>
      <c r="G142" s="152"/>
      <c r="H142" s="158">
        <f>SUM(H137:H141)</f>
        <v>564903</v>
      </c>
      <c r="I142" s="159"/>
      <c r="J142" s="11"/>
    </row>
    <row r="143" spans="1:10" ht="11.25" customHeight="1" x14ac:dyDescent="0.2">
      <c r="B143" s="149"/>
      <c r="C143" s="150"/>
      <c r="D143" s="152"/>
      <c r="E143" s="152"/>
      <c r="F143" s="152"/>
      <c r="G143" s="152"/>
      <c r="H143" s="164"/>
      <c r="I143" s="152"/>
      <c r="J143" s="11"/>
    </row>
    <row r="144" spans="1:10" ht="16.5" customHeight="1" x14ac:dyDescent="0.2">
      <c r="A144" s="146">
        <v>2006</v>
      </c>
      <c r="B144" s="149" t="s">
        <v>52</v>
      </c>
      <c r="C144" s="150">
        <v>3</v>
      </c>
      <c r="D144" s="151">
        <f>C144/C$149</f>
        <v>8.4033613445378148E-3</v>
      </c>
      <c r="E144" s="152"/>
      <c r="F144" s="152">
        <f t="shared" ref="F144:F149" si="14">H144/C144</f>
        <v>1093.6666666666667</v>
      </c>
      <c r="G144" s="152"/>
      <c r="H144" s="154">
        <v>3281</v>
      </c>
      <c r="I144" s="151">
        <f>H144/H$149</f>
        <v>6.5795014739206291E-3</v>
      </c>
      <c r="J144" s="24"/>
    </row>
    <row r="145" spans="1:10" ht="11.25" customHeight="1" x14ac:dyDescent="0.2">
      <c r="B145" s="149" t="s">
        <v>75</v>
      </c>
      <c r="C145" s="150">
        <v>78</v>
      </c>
      <c r="D145" s="151">
        <f>C145/C$149</f>
        <v>0.21848739495798319</v>
      </c>
      <c r="E145" s="152"/>
      <c r="F145" s="152">
        <f t="shared" si="14"/>
        <v>661.62820512820508</v>
      </c>
      <c r="G145" s="152"/>
      <c r="H145" s="154">
        <v>51607</v>
      </c>
      <c r="I145" s="151">
        <f>H145/H$149</f>
        <v>0.1034892814887601</v>
      </c>
      <c r="J145" s="24"/>
    </row>
    <row r="146" spans="1:10" ht="11.25" customHeight="1" x14ac:dyDescent="0.2">
      <c r="B146" s="149" t="s">
        <v>76</v>
      </c>
      <c r="C146" s="150">
        <v>124</v>
      </c>
      <c r="D146" s="151">
        <f>C146/C$149</f>
        <v>0.34733893557422968</v>
      </c>
      <c r="E146" s="152"/>
      <c r="F146" s="152">
        <f t="shared" si="14"/>
        <v>1484.1129032258063</v>
      </c>
      <c r="G146" s="152"/>
      <c r="H146" s="154">
        <v>184030</v>
      </c>
      <c r="I146" s="151">
        <f>H146/H$149</f>
        <v>0.36904165079110435</v>
      </c>
      <c r="J146" s="24"/>
    </row>
    <row r="147" spans="1:10" ht="11.25" customHeight="1" x14ac:dyDescent="0.2">
      <c r="B147" s="149" t="s">
        <v>77</v>
      </c>
      <c r="C147" s="150">
        <v>127</v>
      </c>
      <c r="D147" s="151">
        <f>C147/C$149</f>
        <v>0.35574229691876752</v>
      </c>
      <c r="E147" s="152"/>
      <c r="F147" s="152">
        <f t="shared" si="14"/>
        <v>1671.5748031496064</v>
      </c>
      <c r="G147" s="152"/>
      <c r="H147" s="154">
        <v>212290</v>
      </c>
      <c r="I147" s="151">
        <f>H147/H$149</f>
        <v>0.42571239497062185</v>
      </c>
      <c r="J147" s="24"/>
    </row>
    <row r="148" spans="1:10" ht="11.25" customHeight="1" x14ac:dyDescent="0.2">
      <c r="B148" s="149" t="s">
        <v>78</v>
      </c>
      <c r="C148" s="155">
        <v>25</v>
      </c>
      <c r="D148" s="151">
        <f>C148/C$149</f>
        <v>7.0028011204481794E-2</v>
      </c>
      <c r="E148" s="152"/>
      <c r="F148" s="156">
        <f t="shared" si="14"/>
        <v>1898.48</v>
      </c>
      <c r="G148" s="152"/>
      <c r="H148" s="157">
        <v>47462</v>
      </c>
      <c r="I148" s="151">
        <f>H148/H$149</f>
        <v>9.5177171275593081E-2</v>
      </c>
      <c r="J148" s="24"/>
    </row>
    <row r="149" spans="1:10" ht="11.25" customHeight="1" x14ac:dyDescent="0.2">
      <c r="B149" s="149" t="s">
        <v>61</v>
      </c>
      <c r="C149" s="150">
        <f>SUM(C144:C148)</f>
        <v>357</v>
      </c>
      <c r="D149" s="152"/>
      <c r="E149" s="152"/>
      <c r="F149" s="152">
        <f t="shared" si="14"/>
        <v>1396.8347338935573</v>
      </c>
      <c r="G149" s="152"/>
      <c r="H149" s="158">
        <f>SUM(H144:H148)</f>
        <v>498670</v>
      </c>
      <c r="I149" s="152"/>
      <c r="J149" s="11"/>
    </row>
    <row r="150" spans="1:10" ht="11.25" customHeight="1" x14ac:dyDescent="0.2">
      <c r="B150" s="149"/>
      <c r="C150" s="150"/>
      <c r="D150" s="152"/>
      <c r="E150" s="152"/>
      <c r="F150" s="152"/>
      <c r="G150" s="152"/>
      <c r="H150" s="164"/>
      <c r="I150" s="152"/>
      <c r="J150" s="11"/>
    </row>
    <row r="151" spans="1:10" ht="11.25" customHeight="1" x14ac:dyDescent="0.2">
      <c r="B151" s="149"/>
      <c r="C151" s="150"/>
      <c r="D151" s="152"/>
      <c r="E151" s="152"/>
      <c r="F151" s="152"/>
      <c r="G151" s="152"/>
      <c r="H151" s="164"/>
      <c r="I151" s="152"/>
      <c r="J151" s="24"/>
    </row>
    <row r="152" spans="1:10" ht="11.25" customHeight="1" x14ac:dyDescent="0.2">
      <c r="A152" s="351" t="s">
        <v>217</v>
      </c>
      <c r="B152" s="351"/>
      <c r="C152" s="351"/>
      <c r="D152" s="351"/>
      <c r="E152" s="351"/>
      <c r="F152" s="351"/>
      <c r="G152" s="351"/>
      <c r="H152" s="351"/>
      <c r="I152" s="351"/>
      <c r="J152" s="17"/>
    </row>
    <row r="153" spans="1:10" ht="11.25" customHeight="1" x14ac:dyDescent="0.2">
      <c r="A153" s="160"/>
      <c r="B153" s="352" t="s">
        <v>68</v>
      </c>
      <c r="C153" s="352"/>
      <c r="D153" s="352"/>
      <c r="E153" s="160"/>
      <c r="F153" s="352" t="s">
        <v>69</v>
      </c>
      <c r="G153" s="352"/>
      <c r="H153" s="352"/>
      <c r="I153" s="352"/>
      <c r="J153" s="17"/>
    </row>
    <row r="154" spans="1:10" ht="11.25" customHeight="1" x14ac:dyDescent="0.2">
      <c r="A154" s="161" t="s">
        <v>51</v>
      </c>
      <c r="B154" s="162" t="s">
        <v>64</v>
      </c>
      <c r="C154" s="162" t="s">
        <v>224</v>
      </c>
      <c r="D154" s="162" t="s">
        <v>65</v>
      </c>
      <c r="E154" s="162"/>
      <c r="F154" s="162" t="s">
        <v>66</v>
      </c>
      <c r="G154" s="162"/>
      <c r="H154" s="163" t="s">
        <v>67</v>
      </c>
      <c r="I154" s="162" t="s">
        <v>65</v>
      </c>
      <c r="J154" s="17"/>
    </row>
    <row r="155" spans="1:10" ht="11.25" customHeight="1" x14ac:dyDescent="0.2">
      <c r="A155" s="146">
        <v>2005</v>
      </c>
      <c r="B155" s="149" t="s">
        <v>52</v>
      </c>
      <c r="C155" s="150">
        <v>7</v>
      </c>
      <c r="D155" s="151">
        <f>C155/C$160</f>
        <v>1.2389380530973451E-2</v>
      </c>
      <c r="E155" s="152"/>
      <c r="F155" s="152">
        <f t="shared" ref="F155:F160" si="15">H155/C155</f>
        <v>334.71428571428572</v>
      </c>
      <c r="G155" s="152"/>
      <c r="H155" s="154">
        <v>2343</v>
      </c>
      <c r="I155" s="151">
        <f>H155/H$160</f>
        <v>8.7067227939996081E-4</v>
      </c>
      <c r="J155" s="24"/>
    </row>
    <row r="156" spans="1:10" ht="11.25" customHeight="1" x14ac:dyDescent="0.2">
      <c r="B156" s="149" t="s">
        <v>75</v>
      </c>
      <c r="C156" s="150">
        <v>122</v>
      </c>
      <c r="D156" s="151">
        <f>C156/C$160</f>
        <v>0.21592920353982301</v>
      </c>
      <c r="E156" s="152"/>
      <c r="F156" s="152">
        <f t="shared" si="15"/>
        <v>1715.8688524590164</v>
      </c>
      <c r="G156" s="152"/>
      <c r="H156" s="154">
        <v>209336</v>
      </c>
      <c r="I156" s="151">
        <f>H156/H$160</f>
        <v>7.7790461920815276E-2</v>
      </c>
      <c r="J156" s="24"/>
    </row>
    <row r="157" spans="1:10" ht="11.25" customHeight="1" x14ac:dyDescent="0.2">
      <c r="B157" s="149" t="s">
        <v>76</v>
      </c>
      <c r="C157" s="150">
        <v>186</v>
      </c>
      <c r="D157" s="151">
        <f>C157/C$160</f>
        <v>0.32920353982300887</v>
      </c>
      <c r="E157" s="152"/>
      <c r="F157" s="152">
        <f t="shared" si="15"/>
        <v>4878.0215053763441</v>
      </c>
      <c r="G157" s="152"/>
      <c r="H157" s="154">
        <v>907312</v>
      </c>
      <c r="I157" s="151">
        <f>H157/H$160</f>
        <v>0.3371623590127773</v>
      </c>
      <c r="J157" s="24"/>
    </row>
    <row r="158" spans="1:10" ht="11.25" customHeight="1" x14ac:dyDescent="0.2">
      <c r="B158" s="149" t="s">
        <v>77</v>
      </c>
      <c r="C158" s="150">
        <v>188</v>
      </c>
      <c r="D158" s="151">
        <f>C158/C$160</f>
        <v>0.3327433628318584</v>
      </c>
      <c r="E158" s="152"/>
      <c r="F158" s="152">
        <f t="shared" si="15"/>
        <v>6436.0744680851067</v>
      </c>
      <c r="G158" s="152"/>
      <c r="H158" s="154">
        <v>1209982</v>
      </c>
      <c r="I158" s="151">
        <f>H158/H$160</f>
        <v>0.44963627228891306</v>
      </c>
      <c r="J158" s="24"/>
    </row>
    <row r="159" spans="1:10" ht="11.25" customHeight="1" x14ac:dyDescent="0.2">
      <c r="B159" s="149" t="s">
        <v>78</v>
      </c>
      <c r="C159" s="155">
        <v>62</v>
      </c>
      <c r="D159" s="151">
        <f>C159/C$160</f>
        <v>0.10973451327433628</v>
      </c>
      <c r="E159" s="152"/>
      <c r="F159" s="156">
        <f t="shared" si="15"/>
        <v>5839.5322580645161</v>
      </c>
      <c r="G159" s="152"/>
      <c r="H159" s="157">
        <v>362051</v>
      </c>
      <c r="I159" s="151">
        <f>H159/H$160</f>
        <v>0.13454023449809441</v>
      </c>
      <c r="J159" s="24"/>
    </row>
    <row r="160" spans="1:10" ht="11.25" customHeight="1" x14ac:dyDescent="0.2">
      <c r="B160" s="149" t="s">
        <v>61</v>
      </c>
      <c r="C160" s="150">
        <f>SUM(C155:C159)</f>
        <v>565</v>
      </c>
      <c r="D160" s="152"/>
      <c r="E160" s="152"/>
      <c r="F160" s="152">
        <f t="shared" si="15"/>
        <v>4762.8743362831856</v>
      </c>
      <c r="G160" s="152"/>
      <c r="H160" s="158">
        <f>SUM(H155:H159)</f>
        <v>2691024</v>
      </c>
      <c r="I160" s="152"/>
      <c r="J160" s="11"/>
    </row>
    <row r="161" spans="1:10" ht="11.25" customHeight="1" x14ac:dyDescent="0.2">
      <c r="B161" s="149"/>
      <c r="C161" s="150"/>
      <c r="D161" s="152"/>
      <c r="E161" s="152"/>
      <c r="F161" s="152"/>
      <c r="G161" s="152"/>
      <c r="H161" s="158"/>
      <c r="I161" s="152"/>
      <c r="J161" s="11"/>
    </row>
    <row r="162" spans="1:10" ht="11.25" customHeight="1" x14ac:dyDescent="0.2">
      <c r="A162" s="146">
        <v>2004</v>
      </c>
      <c r="B162" s="149" t="s">
        <v>52</v>
      </c>
      <c r="C162" s="150">
        <v>4</v>
      </c>
      <c r="D162" s="151">
        <f>C162/C$167</f>
        <v>6.7226890756302525E-3</v>
      </c>
      <c r="E162" s="152"/>
      <c r="F162" s="152">
        <f t="shared" ref="F162:F167" si="16">H162/C162</f>
        <v>720.75</v>
      </c>
      <c r="G162" s="152"/>
      <c r="H162" s="154">
        <v>2883</v>
      </c>
      <c r="I162" s="151">
        <f>H162/H$167</f>
        <v>9.9111809672322538E-4</v>
      </c>
      <c r="J162" s="24"/>
    </row>
    <row r="163" spans="1:10" ht="11.25" customHeight="1" x14ac:dyDescent="0.2">
      <c r="B163" s="149" t="s">
        <v>75</v>
      </c>
      <c r="C163" s="150">
        <v>120</v>
      </c>
      <c r="D163" s="151">
        <f>C163/C$167</f>
        <v>0.20168067226890757</v>
      </c>
      <c r="E163" s="152"/>
      <c r="F163" s="152">
        <f t="shared" si="16"/>
        <v>2266.1999999999998</v>
      </c>
      <c r="G163" s="152"/>
      <c r="H163" s="154">
        <v>271944</v>
      </c>
      <c r="I163" s="151">
        <f>H163/H$167</f>
        <v>9.348894196853999E-2</v>
      </c>
      <c r="J163" s="24"/>
    </row>
    <row r="164" spans="1:10" ht="11.25" customHeight="1" x14ac:dyDescent="0.2">
      <c r="B164" s="149" t="s">
        <v>76</v>
      </c>
      <c r="C164" s="150">
        <v>205</v>
      </c>
      <c r="D164" s="151">
        <f>C164/C$167</f>
        <v>0.34453781512605042</v>
      </c>
      <c r="E164" s="152"/>
      <c r="F164" s="152">
        <f t="shared" si="16"/>
        <v>5149.141463414634</v>
      </c>
      <c r="G164" s="152"/>
      <c r="H164" s="154">
        <v>1055574</v>
      </c>
      <c r="I164" s="151">
        <f>H164/H$167</f>
        <v>0.36288536032969887</v>
      </c>
      <c r="J164" s="24"/>
    </row>
    <row r="165" spans="1:10" ht="11.25" customHeight="1" x14ac:dyDescent="0.2">
      <c r="B165" s="149" t="s">
        <v>77</v>
      </c>
      <c r="C165" s="150">
        <v>199</v>
      </c>
      <c r="D165" s="151">
        <f>C165/C$167</f>
        <v>0.33445378151260502</v>
      </c>
      <c r="E165" s="152"/>
      <c r="F165" s="152">
        <f t="shared" si="16"/>
        <v>6360.2160804020104</v>
      </c>
      <c r="G165" s="152"/>
      <c r="H165" s="154">
        <v>1265683</v>
      </c>
      <c r="I165" s="151">
        <f>H165/H$167</f>
        <v>0.43511665834718766</v>
      </c>
      <c r="J165" s="24"/>
    </row>
    <row r="166" spans="1:10" ht="11.25" customHeight="1" x14ac:dyDescent="0.2">
      <c r="B166" s="149" t="s">
        <v>78</v>
      </c>
      <c r="C166" s="155">
        <v>67</v>
      </c>
      <c r="D166" s="151">
        <f>C166/C$167</f>
        <v>0.11260504201680673</v>
      </c>
      <c r="E166" s="152"/>
      <c r="F166" s="156">
        <f t="shared" si="16"/>
        <v>4667.940298507463</v>
      </c>
      <c r="G166" s="152"/>
      <c r="H166" s="157">
        <v>312752</v>
      </c>
      <c r="I166" s="151">
        <f>H166/H$167</f>
        <v>0.10751792125785022</v>
      </c>
      <c r="J166" s="24"/>
    </row>
    <row r="167" spans="1:10" ht="11.25" customHeight="1" x14ac:dyDescent="0.2">
      <c r="B167" s="149" t="s">
        <v>61</v>
      </c>
      <c r="C167" s="150">
        <f>SUM(C162:C166)</f>
        <v>595</v>
      </c>
      <c r="D167" s="152"/>
      <c r="E167" s="152"/>
      <c r="F167" s="152">
        <f t="shared" si="16"/>
        <v>4888.8</v>
      </c>
      <c r="G167" s="152"/>
      <c r="H167" s="158">
        <f>SUM(H162:H166)</f>
        <v>2908836</v>
      </c>
      <c r="I167" s="152"/>
      <c r="J167" s="11"/>
    </row>
    <row r="168" spans="1:10" ht="11.25" customHeight="1" x14ac:dyDescent="0.2">
      <c r="B168" s="149"/>
      <c r="C168" s="150"/>
      <c r="D168" s="152"/>
      <c r="E168" s="152"/>
      <c r="F168" s="152"/>
      <c r="G168" s="152"/>
      <c r="H168" s="164"/>
      <c r="I168" s="152"/>
      <c r="J168" s="11"/>
    </row>
    <row r="169" spans="1:10" ht="11.25" customHeight="1" x14ac:dyDescent="0.2">
      <c r="A169" s="146">
        <v>2003</v>
      </c>
      <c r="B169" s="149" t="s">
        <v>52</v>
      </c>
      <c r="C169" s="150">
        <v>4</v>
      </c>
      <c r="D169" s="151">
        <f>C169/C$174</f>
        <v>8.1466395112016286E-3</v>
      </c>
      <c r="E169" s="152"/>
      <c r="F169" s="152">
        <f t="shared" ref="F169:F174" si="17">H169/C169</f>
        <v>957.25</v>
      </c>
      <c r="G169" s="152"/>
      <c r="H169" s="154">
        <v>3829</v>
      </c>
      <c r="I169" s="151">
        <f>H169/H$174</f>
        <v>1.044583443366063E-3</v>
      </c>
      <c r="J169" s="24"/>
    </row>
    <row r="170" spans="1:10" ht="11.25" customHeight="1" x14ac:dyDescent="0.2">
      <c r="B170" s="149" t="s">
        <v>75</v>
      </c>
      <c r="C170" s="150">
        <v>120</v>
      </c>
      <c r="D170" s="151">
        <f>C170/C$174</f>
        <v>0.24439918533604887</v>
      </c>
      <c r="E170" s="152"/>
      <c r="F170" s="152">
        <f t="shared" si="17"/>
        <v>2425.4250000000002</v>
      </c>
      <c r="G170" s="152"/>
      <c r="H170" s="154">
        <v>291051</v>
      </c>
      <c r="I170" s="151">
        <f>H170/H$174</f>
        <v>7.9401163691599899E-2</v>
      </c>
      <c r="J170" s="24"/>
    </row>
    <row r="171" spans="1:10" ht="11.25" customHeight="1" x14ac:dyDescent="0.2">
      <c r="B171" s="149" t="s">
        <v>76</v>
      </c>
      <c r="C171" s="150">
        <v>167</v>
      </c>
      <c r="D171" s="151">
        <f>C171/C$174</f>
        <v>0.34012219959266804</v>
      </c>
      <c r="E171" s="152"/>
      <c r="F171" s="152">
        <f t="shared" si="17"/>
        <v>7701.9041916167662</v>
      </c>
      <c r="G171" s="152"/>
      <c r="H171" s="154">
        <v>1286218</v>
      </c>
      <c r="I171" s="151">
        <f>H171/H$174</f>
        <v>0.35089110142580593</v>
      </c>
      <c r="J171" s="11"/>
    </row>
    <row r="172" spans="1:10" ht="11.25" customHeight="1" x14ac:dyDescent="0.2">
      <c r="B172" s="149" t="s">
        <v>77</v>
      </c>
      <c r="C172" s="150">
        <v>152</v>
      </c>
      <c r="D172" s="151">
        <f>C172/C$174</f>
        <v>0.30957230142566189</v>
      </c>
      <c r="E172" s="152"/>
      <c r="F172" s="152">
        <f t="shared" si="17"/>
        <v>10170.381578947368</v>
      </c>
      <c r="G172" s="152"/>
      <c r="H172" s="154">
        <v>1545898</v>
      </c>
      <c r="I172" s="151">
        <f>H172/H$174</f>
        <v>0.42173399214748242</v>
      </c>
      <c r="J172" s="17"/>
    </row>
    <row r="173" spans="1:10" ht="11.25" customHeight="1" x14ac:dyDescent="0.2">
      <c r="B173" s="149" t="s">
        <v>78</v>
      </c>
      <c r="C173" s="155">
        <v>48</v>
      </c>
      <c r="D173" s="151">
        <f>C173/C$174</f>
        <v>9.775967413441955E-2</v>
      </c>
      <c r="E173" s="152"/>
      <c r="F173" s="156">
        <f t="shared" si="17"/>
        <v>11220.416666666666</v>
      </c>
      <c r="G173" s="152"/>
      <c r="H173" s="157">
        <v>538580</v>
      </c>
      <c r="I173" s="151">
        <f>H173/H$174</f>
        <v>0.14692915929174569</v>
      </c>
      <c r="J173" s="17"/>
    </row>
    <row r="174" spans="1:10" ht="11.25" customHeight="1" x14ac:dyDescent="0.2">
      <c r="B174" s="149" t="s">
        <v>61</v>
      </c>
      <c r="C174" s="150">
        <f>SUM(C169:C173)</f>
        <v>491</v>
      </c>
      <c r="D174" s="152"/>
      <c r="E174" s="152"/>
      <c r="F174" s="152">
        <f t="shared" si="17"/>
        <v>7465.5315682281062</v>
      </c>
      <c r="G174" s="152"/>
      <c r="H174" s="158">
        <f>SUM(H169:H173)</f>
        <v>3665576</v>
      </c>
      <c r="I174" s="152"/>
      <c r="J174" s="17"/>
    </row>
    <row r="175" spans="1:10" ht="11.25" customHeight="1" x14ac:dyDescent="0.2">
      <c r="B175" s="149"/>
      <c r="C175" s="150"/>
      <c r="D175" s="152"/>
      <c r="E175" s="152"/>
      <c r="F175" s="152"/>
      <c r="G175" s="152"/>
      <c r="H175" s="164"/>
      <c r="I175" s="152"/>
      <c r="J175" s="17"/>
    </row>
    <row r="176" spans="1:10" ht="11.25" customHeight="1" x14ac:dyDescent="0.2">
      <c r="A176" s="146">
        <v>2002</v>
      </c>
      <c r="B176" s="149" t="s">
        <v>52</v>
      </c>
      <c r="C176" s="150">
        <v>3</v>
      </c>
      <c r="D176" s="151">
        <f>C176/C$181</f>
        <v>6.4239828693790149E-3</v>
      </c>
      <c r="E176" s="152"/>
      <c r="F176" s="152">
        <f t="shared" ref="F176:F181" si="18">H176/C176</f>
        <v>1760.3333333333333</v>
      </c>
      <c r="G176" s="152"/>
      <c r="H176" s="154">
        <v>5281</v>
      </c>
      <c r="I176" s="151">
        <f>H176/H$181</f>
        <v>1.5095312563867807E-3</v>
      </c>
      <c r="J176" s="17"/>
    </row>
    <row r="177" spans="1:10" ht="11.25" customHeight="1" x14ac:dyDescent="0.2">
      <c r="B177" s="149" t="s">
        <v>75</v>
      </c>
      <c r="C177" s="150">
        <v>103</v>
      </c>
      <c r="D177" s="151">
        <f>C177/C$181</f>
        <v>0.22055674518201285</v>
      </c>
      <c r="E177" s="152"/>
      <c r="F177" s="152">
        <f t="shared" si="18"/>
        <v>3488.3398058252428</v>
      </c>
      <c r="G177" s="152"/>
      <c r="H177" s="154">
        <v>359299</v>
      </c>
      <c r="I177" s="151">
        <f>H177/H$181</f>
        <v>0.10270272124380116</v>
      </c>
      <c r="J177" s="11"/>
    </row>
    <row r="178" spans="1:10" ht="11.25" customHeight="1" x14ac:dyDescent="0.2">
      <c r="B178" s="149" t="s">
        <v>76</v>
      </c>
      <c r="C178" s="150">
        <v>179</v>
      </c>
      <c r="D178" s="151">
        <f>C178/C$181</f>
        <v>0.38329764453961457</v>
      </c>
      <c r="E178" s="152"/>
      <c r="F178" s="152">
        <f t="shared" si="18"/>
        <v>7931.3575418994415</v>
      </c>
      <c r="G178" s="152"/>
      <c r="H178" s="154">
        <v>1419713</v>
      </c>
      <c r="I178" s="151">
        <f>H178/H$181</f>
        <v>0.40581351043337355</v>
      </c>
      <c r="J178" s="11"/>
    </row>
    <row r="179" spans="1:10" ht="11.25" customHeight="1" x14ac:dyDescent="0.2">
      <c r="B179" s="149" t="s">
        <v>77</v>
      </c>
      <c r="C179" s="150">
        <v>140</v>
      </c>
      <c r="D179" s="151">
        <f>C179/C$181</f>
        <v>0.29978586723768735</v>
      </c>
      <c r="E179" s="152"/>
      <c r="F179" s="152">
        <f t="shared" si="18"/>
        <v>10091.885714285714</v>
      </c>
      <c r="G179" s="152"/>
      <c r="H179" s="154">
        <v>1412864</v>
      </c>
      <c r="I179" s="151">
        <f>H179/H$181</f>
        <v>0.40385577902360398</v>
      </c>
      <c r="J179" s="11"/>
    </row>
    <row r="180" spans="1:10" ht="11.25" customHeight="1" x14ac:dyDescent="0.2">
      <c r="B180" s="149" t="s">
        <v>78</v>
      </c>
      <c r="C180" s="155">
        <v>42</v>
      </c>
      <c r="D180" s="151">
        <f>C180/C$181</f>
        <v>8.9935760171306209E-2</v>
      </c>
      <c r="E180" s="152"/>
      <c r="F180" s="156">
        <f t="shared" si="18"/>
        <v>7173.333333333333</v>
      </c>
      <c r="G180" s="152"/>
      <c r="H180" s="157">
        <v>301280</v>
      </c>
      <c r="I180" s="151">
        <f>H180/H$181</f>
        <v>8.6118458042834564E-2</v>
      </c>
      <c r="J180" s="127"/>
    </row>
    <row r="181" spans="1:10" ht="11.25" customHeight="1" x14ac:dyDescent="0.2">
      <c r="B181" s="149" t="s">
        <v>61</v>
      </c>
      <c r="C181" s="150">
        <f>SUM(C176:C180)</f>
        <v>467</v>
      </c>
      <c r="D181" s="152"/>
      <c r="E181" s="152"/>
      <c r="F181" s="152">
        <f t="shared" si="18"/>
        <v>7491.2997858672379</v>
      </c>
      <c r="G181" s="152"/>
      <c r="H181" s="158">
        <f>SUM(H176:H180)</f>
        <v>3498437</v>
      </c>
      <c r="I181" s="152"/>
      <c r="J181" s="81"/>
    </row>
    <row r="182" spans="1:10" ht="16.5" customHeight="1" x14ac:dyDescent="0.2">
      <c r="B182" s="149"/>
      <c r="C182" s="150"/>
      <c r="D182" s="152"/>
      <c r="E182" s="152"/>
      <c r="F182" s="152"/>
      <c r="G182" s="152"/>
      <c r="H182" s="158"/>
      <c r="I182" s="152"/>
      <c r="J182" s="17"/>
    </row>
    <row r="183" spans="1:10" ht="11.25" customHeight="1" x14ac:dyDescent="0.2">
      <c r="A183" s="146">
        <v>2001</v>
      </c>
      <c r="B183" s="149" t="s">
        <v>52</v>
      </c>
      <c r="C183" s="150">
        <v>6</v>
      </c>
      <c r="D183" s="166">
        <f>C183/C$188</f>
        <v>1.3363028953229399E-2</v>
      </c>
      <c r="E183" s="152"/>
      <c r="F183" s="152">
        <f t="shared" ref="F183:F188" si="19">H183/C183</f>
        <v>1271</v>
      </c>
      <c r="G183" s="152"/>
      <c r="H183" s="154">
        <v>7626</v>
      </c>
      <c r="I183" s="166">
        <f>H183/H$188</f>
        <v>2.584694851115679E-3</v>
      </c>
      <c r="J183" s="17"/>
    </row>
    <row r="184" spans="1:10" ht="11.25" customHeight="1" x14ac:dyDescent="0.2">
      <c r="B184" s="149" t="s">
        <v>75</v>
      </c>
      <c r="C184" s="150">
        <v>102</v>
      </c>
      <c r="D184" s="166">
        <f>C184/C$188</f>
        <v>0.22717149220489977</v>
      </c>
      <c r="E184" s="152"/>
      <c r="F184" s="152">
        <f t="shared" si="19"/>
        <v>2768.4901960784314</v>
      </c>
      <c r="G184" s="152"/>
      <c r="H184" s="154">
        <v>282386</v>
      </c>
      <c r="I184" s="166">
        <f>H184/H$188</f>
        <v>9.5709630242217694E-2</v>
      </c>
      <c r="J184" s="17"/>
    </row>
    <row r="185" spans="1:10" ht="11.25" customHeight="1" x14ac:dyDescent="0.2">
      <c r="B185" s="149" t="s">
        <v>76</v>
      </c>
      <c r="C185" s="150">
        <v>170</v>
      </c>
      <c r="D185" s="166">
        <f>C185/C$188</f>
        <v>0.37861915367483295</v>
      </c>
      <c r="E185" s="152"/>
      <c r="F185" s="152">
        <f t="shared" si="19"/>
        <v>6894.4588235294113</v>
      </c>
      <c r="G185" s="152"/>
      <c r="H185" s="154">
        <v>1172058</v>
      </c>
      <c r="I185" s="166">
        <f>H185/H$188</f>
        <v>0.39724787277851309</v>
      </c>
      <c r="J185" s="17"/>
    </row>
    <row r="186" spans="1:10" ht="11.25" customHeight="1" x14ac:dyDescent="0.2">
      <c r="B186" s="149" t="s">
        <v>77</v>
      </c>
      <c r="C186" s="150">
        <v>141</v>
      </c>
      <c r="D186" s="166">
        <f>C186/C$188</f>
        <v>0.31403118040089084</v>
      </c>
      <c r="E186" s="152"/>
      <c r="F186" s="152">
        <f t="shared" si="19"/>
        <v>9175.3404255319147</v>
      </c>
      <c r="G186" s="152"/>
      <c r="H186" s="154">
        <v>1293723</v>
      </c>
      <c r="I186" s="166">
        <f>H186/H$188</f>
        <v>0.43848402529110014</v>
      </c>
      <c r="J186" s="17"/>
    </row>
    <row r="187" spans="1:10" ht="11.25" customHeight="1" x14ac:dyDescent="0.2">
      <c r="B187" s="149" t="s">
        <v>78</v>
      </c>
      <c r="C187" s="155">
        <v>30</v>
      </c>
      <c r="D187" s="166">
        <f>C187/C$188</f>
        <v>6.6815144766147E-2</v>
      </c>
      <c r="E187" s="152"/>
      <c r="F187" s="156">
        <f t="shared" si="19"/>
        <v>6488.4</v>
      </c>
      <c r="G187" s="152"/>
      <c r="H187" s="157">
        <v>194652</v>
      </c>
      <c r="I187" s="166">
        <f>H187/H$188</f>
        <v>6.5973776837053397E-2</v>
      </c>
      <c r="J187" s="11"/>
    </row>
    <row r="188" spans="1:10" ht="16.5" customHeight="1" x14ac:dyDescent="0.2">
      <c r="B188" s="149" t="s">
        <v>61</v>
      </c>
      <c r="C188" s="150">
        <f>SUM(C183:C187)</f>
        <v>449</v>
      </c>
      <c r="D188" s="152"/>
      <c r="E188" s="152"/>
      <c r="F188" s="152">
        <f t="shared" si="19"/>
        <v>6571.1469933184853</v>
      </c>
      <c r="G188" s="152"/>
      <c r="H188" s="158">
        <f>SUM(H183:H187)</f>
        <v>2950445</v>
      </c>
      <c r="I188" s="152"/>
      <c r="J188" s="17"/>
    </row>
    <row r="189" spans="1:10" ht="11.25" customHeight="1" x14ac:dyDescent="0.2">
      <c r="B189" s="149"/>
      <c r="C189" s="150"/>
      <c r="D189" s="152"/>
      <c r="E189" s="152"/>
      <c r="F189" s="152"/>
      <c r="G189" s="152"/>
      <c r="H189" s="158"/>
      <c r="I189" s="152"/>
      <c r="J189" s="17"/>
    </row>
    <row r="190" spans="1:10" ht="11.25" customHeight="1" x14ac:dyDescent="0.2">
      <c r="A190" s="348" t="s">
        <v>200</v>
      </c>
      <c r="B190" s="348"/>
      <c r="C190" s="348"/>
      <c r="D190" s="348"/>
      <c r="E190" s="348"/>
      <c r="F190" s="348"/>
      <c r="G190" s="348"/>
      <c r="H190" s="348"/>
      <c r="I190" s="348"/>
    </row>
    <row r="191" spans="1:10" ht="11.25" customHeight="1" x14ac:dyDescent="0.2">
      <c r="A191" s="349" t="s">
        <v>22</v>
      </c>
      <c r="B191" s="349"/>
      <c r="C191" s="349"/>
      <c r="D191" s="349"/>
      <c r="E191" s="349"/>
      <c r="F191" s="349"/>
      <c r="G191" s="349"/>
      <c r="H191" s="349"/>
      <c r="I191" s="349"/>
    </row>
    <row r="192" spans="1:10" ht="11.25" customHeight="1" x14ac:dyDescent="0.2">
      <c r="A192" s="350" t="s">
        <v>180</v>
      </c>
      <c r="B192" s="349"/>
      <c r="C192" s="349"/>
      <c r="D192" s="349"/>
      <c r="E192" s="349"/>
      <c r="F192" s="349"/>
      <c r="G192" s="349"/>
      <c r="H192" s="349"/>
      <c r="I192" s="349"/>
    </row>
  </sheetData>
  <customSheetViews>
    <customSheetView guid="{73A60780-7FCE-4E68-9B90-6C8938057D19}" showGridLines="0">
      <pane xSplit="1" ySplit="3" topLeftCell="B4" activePane="bottomRight" state="frozen"/>
      <selection pane="bottomRight" activeCell="I11" sqref="I11"/>
      <rowBreaks count="2" manualBreakCount="2">
        <brk id="52" max="16383" man="1"/>
        <brk id="104" max="16383" man="1"/>
      </rowBreaks>
      <pageMargins left="1" right="1" top="1" bottom="1" header="0.5" footer="0.5"/>
      <printOptions horizontalCentered="1"/>
      <pageSetup orientation="portrait" horizontalDpi="1200" verticalDpi="1200" r:id="rId1"/>
      <headerFooter alignWithMargins="0"/>
    </customSheetView>
    <customSheetView guid="{5E2D4B7B-9524-460E-835A-89EFB26E35D2}" showPageBreaks="1" showGridLines="0" printArea="1" showRuler="0">
      <pane xSplit="1" ySplit="3" topLeftCell="B4" activePane="bottomRight" state="frozen"/>
      <selection pane="bottomRight" activeCell="B4" sqref="B4"/>
      <rowBreaks count="3" manualBreakCount="3">
        <brk id="54" max="8" man="1"/>
        <brk id="60" max="8" man="1"/>
        <brk id="112" max="8" man="1"/>
      </rowBreaks>
      <pageMargins left="1" right="1" top="1" bottom="1" header="0.5" footer="0.5"/>
      <printOptions horizontalCentered="1"/>
      <pageSetup orientation="portrait" horizontalDpi="1200" verticalDpi="1200" r:id="rId2"/>
      <headerFooter alignWithMargins="0"/>
    </customSheetView>
    <customSheetView guid="{9D1FFA88-73F7-42F2-A3C5-A9D88FF9DD10}" showGridLines="0" showRuler="0">
      <pane xSplit="1" ySplit="3" topLeftCell="B4" activePane="bottomRight" state="frozen"/>
      <selection pane="bottomRight" activeCell="B4" sqref="B4"/>
      <rowBreaks count="2" manualBreakCount="2">
        <brk id="60" max="8" man="1"/>
        <brk id="112" max="8" man="1"/>
      </rowBreaks>
      <pageMargins left="1" right="1" top="1" bottom="1" header="0.5" footer="0.5"/>
      <printOptions horizontalCentered="1"/>
      <pageSetup orientation="portrait" horizontalDpi="1200" verticalDpi="1200" r:id="rId3"/>
      <headerFooter alignWithMargins="0"/>
    </customSheetView>
    <customSheetView guid="{F50AFA42-8ACD-49F6-97A0-3A0EB6FE30A6}" showPageBreaks="1" showGridLines="0" printArea="1" showRuler="0">
      <pane xSplit="1" ySplit="3" topLeftCell="B4" activePane="bottomRight" state="frozen"/>
      <selection pane="bottomRight" activeCell="I32" sqref="I32"/>
      <rowBreaks count="2" manualBreakCount="2">
        <brk id="53" max="8" man="1"/>
        <brk id="105" max="8" man="1"/>
      </rowBreaks>
      <pageMargins left="1" right="1" top="1" bottom="1" header="0.5" footer="0.5"/>
      <printOptions horizontalCentered="1"/>
      <pageSetup orientation="portrait" horizontalDpi="1200" verticalDpi="1200" r:id="rId4"/>
      <headerFooter alignWithMargins="0"/>
    </customSheetView>
    <customSheetView guid="{22ADF58D-C99D-4735-AC3B-798FE2CAC042}" showGridLines="0" showRuler="0">
      <pane xSplit="1" ySplit="3" topLeftCell="B98" activePane="bottomRight" state="frozen"/>
      <selection pane="bottomRight" sqref="A1:I1"/>
      <pageMargins left="1" right="1" top="1" bottom="1" header="0.5" footer="0.5"/>
      <printOptions horizontalCentered="1"/>
      <pageSetup orientation="portrait" horizontalDpi="1200" verticalDpi="1200" r:id="rId5"/>
      <headerFooter alignWithMargins="0"/>
    </customSheetView>
    <customSheetView guid="{75D8622E-4723-408B-B249-2805B46C2441}" showPageBreaks="1" printArea="1" showRuler="0">
      <pane xSplit="1" ySplit="3" topLeftCell="B4" activePane="bottomRight" state="frozen"/>
      <selection pane="bottomRight" activeCell="D127" sqref="D127"/>
      <pageMargins left="1" right="1" top="1" bottom="1" header="0.5" footer="0.5"/>
      <printOptions horizontalCentered="1"/>
      <pageSetup orientation="portrait" horizontalDpi="1200" verticalDpi="1200" r:id="rId6"/>
      <headerFooter alignWithMargins="0"/>
    </customSheetView>
    <customSheetView guid="{0C6D0C04-69DE-4E3A-B1D1-0E8E605DB47E}" showPageBreaks="1" showGridLines="0" printArea="1" showRuler="0">
      <pane xSplit="1" ySplit="3" topLeftCell="B4" activePane="bottomRight" state="frozen"/>
      <selection pane="bottomRight" activeCell="I32" sqref="I32"/>
      <rowBreaks count="2" manualBreakCount="2">
        <brk id="53" max="8" man="1"/>
        <brk id="105" max="8" man="1"/>
      </rowBreaks>
      <pageMargins left="1" right="1" top="1" bottom="1" header="0.5" footer="0.5"/>
      <printOptions horizontalCentered="1"/>
      <pageSetup orientation="portrait" horizontalDpi="1200" verticalDpi="1200" r:id="rId7"/>
      <headerFooter alignWithMargins="0"/>
    </customSheetView>
    <customSheetView guid="{CF9DD503-15ED-4D19-946E-2BE043323E96}" showPageBreaks="1" showGridLines="0" printArea="1" view="pageBreakPreview" showRuler="0">
      <pane xSplit="1" ySplit="3" topLeftCell="B4" activePane="bottomRight" state="frozen"/>
      <selection pane="bottomRight" activeCell="K13" sqref="K13"/>
      <rowBreaks count="2" manualBreakCount="2">
        <brk id="51" max="8" man="1"/>
        <brk id="102" max="8" man="1"/>
      </rowBreaks>
      <pageMargins left="1" right="1" top="1" bottom="1" header="0.5" footer="0.5"/>
      <printOptions horizontalCentered="1"/>
      <pageSetup orientation="portrait" horizontalDpi="1200" verticalDpi="1200" r:id="rId8"/>
      <headerFooter alignWithMargins="0"/>
    </customSheetView>
    <customSheetView guid="{2E1B4E85-9EBA-4DCB-A22C-856EEAA13F50}" showPageBreaks="1" showGridLines="0">
      <pane xSplit="1" ySplit="3" topLeftCell="B4" activePane="bottomRight" state="frozen"/>
      <selection pane="bottomRight" activeCell="A11" sqref="A11"/>
      <rowBreaks count="2" manualBreakCount="2">
        <brk id="52" max="16383" man="1"/>
        <brk id="104" max="16383" man="1"/>
      </rowBreaks>
      <pageMargins left="1" right="1" top="1" bottom="1" header="0.5" footer="0.5"/>
      <printOptions horizontalCentered="1"/>
      <pageSetup orientation="portrait" horizontalDpi="1200" verticalDpi="1200" r:id="rId9"/>
      <headerFooter alignWithMargins="0"/>
    </customSheetView>
    <customSheetView guid="{D32493C0-863F-42DB-AB8C-F54D6DB98418}" showGridLines="0">
      <pane xSplit="1" ySplit="3" topLeftCell="B4" activePane="bottomRight" state="frozen"/>
      <selection pane="bottomRight" activeCell="I11" sqref="I11"/>
      <rowBreaks count="2" manualBreakCount="2">
        <brk id="52" max="16383" man="1"/>
        <brk id="104" max="16383" man="1"/>
      </rowBreaks>
      <pageMargins left="1" right="1" top="1" bottom="1" header="0.5" footer="0.5"/>
      <printOptions horizontalCentered="1"/>
      <pageSetup orientation="portrait" horizontalDpi="1200" verticalDpi="1200" r:id="rId10"/>
      <headerFooter alignWithMargins="0"/>
    </customSheetView>
    <customSheetView guid="{2AFCF646-680B-40F3-9BDE-1EBC1A80D456}" showGridLines="0">
      <pane xSplit="1" ySplit="3" topLeftCell="B153" activePane="bottomRight" state="frozen"/>
      <selection pane="bottomRight" activeCell="A156" sqref="A156:I182"/>
      <rowBreaks count="3" manualBreakCount="3">
        <brk id="51" max="16383" man="1"/>
        <brk id="103" max="16383" man="1"/>
        <brk id="155" max="8" man="1"/>
      </rowBreaks>
      <pageMargins left="1" right="1" top="1" bottom="1" header="0.5" footer="0.5"/>
      <printOptions horizontalCentered="1"/>
      <pageSetup scale="97" orientation="portrait" r:id="rId11"/>
      <headerFooter alignWithMargins="0"/>
    </customSheetView>
  </customSheetViews>
  <mergeCells count="18">
    <mergeCell ref="A192:I192"/>
    <mergeCell ref="B2:D2"/>
    <mergeCell ref="F2:I2"/>
    <mergeCell ref="A152:I152"/>
    <mergeCell ref="B153:D153"/>
    <mergeCell ref="F153:I153"/>
    <mergeCell ref="A39:I39"/>
    <mergeCell ref="B40:D40"/>
    <mergeCell ref="F40:I40"/>
    <mergeCell ref="A75:I75"/>
    <mergeCell ref="B76:D76"/>
    <mergeCell ref="F76:I76"/>
    <mergeCell ref="A113:I113"/>
    <mergeCell ref="B114:D114"/>
    <mergeCell ref="A1:I1"/>
    <mergeCell ref="A190:I190"/>
    <mergeCell ref="A191:I191"/>
    <mergeCell ref="F114:I114"/>
  </mergeCells>
  <phoneticPr fontId="2" type="noConversion"/>
  <printOptions horizontalCentered="1"/>
  <pageMargins left="1" right="1" top="1" bottom="1" header="0.5" footer="0.5"/>
  <pageSetup fitToHeight="0" orientation="portrait" r:id="rId12"/>
  <headerFooter alignWithMargins="0"/>
  <rowBreaks count="4" manualBreakCount="4">
    <brk id="38" max="8" man="1"/>
    <brk id="74" max="8" man="1"/>
    <brk id="112" max="8" man="1"/>
    <brk id="151"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K169"/>
  <sheetViews>
    <sheetView showGridLines="0" zoomScaleNormal="100" zoomScaleSheetLayoutView="100" workbookViewId="0">
      <selection activeCell="S27" sqref="S27"/>
    </sheetView>
  </sheetViews>
  <sheetFormatPr defaultColWidth="9.28515625" defaultRowHeight="11.25" x14ac:dyDescent="0.2"/>
  <cols>
    <col min="1" max="1" width="6" style="99" customWidth="1"/>
    <col min="2" max="2" width="12.28515625" style="130" customWidth="1"/>
    <col min="3" max="4" width="12.28515625" style="129" customWidth="1"/>
    <col min="5" max="5" width="4" style="129" customWidth="1"/>
    <col min="6" max="6" width="11.7109375" style="129" customWidth="1"/>
    <col min="7" max="7" width="1.7109375" style="129" customWidth="1"/>
    <col min="8" max="8" width="10.5703125" style="128" customWidth="1"/>
    <col min="9" max="9" width="13" style="128" customWidth="1"/>
    <col min="10" max="10" width="1.7109375" style="2" customWidth="1"/>
    <col min="11" max="11" width="6.5703125" style="2" customWidth="1"/>
    <col min="12" max="16384" width="9.28515625" style="2"/>
  </cols>
  <sheetData>
    <row r="1" spans="1:11" s="13" customFormat="1" ht="14.25" customHeight="1" x14ac:dyDescent="0.2">
      <c r="A1" s="353" t="s">
        <v>225</v>
      </c>
      <c r="B1" s="353"/>
      <c r="C1" s="353"/>
      <c r="D1" s="353"/>
      <c r="E1" s="353"/>
      <c r="F1" s="353"/>
      <c r="G1" s="353"/>
      <c r="H1" s="353"/>
      <c r="I1" s="353"/>
      <c r="J1" s="127"/>
      <c r="K1" s="393"/>
    </row>
    <row r="2" spans="1:11" s="13" customFormat="1" x14ac:dyDescent="0.2">
      <c r="A2" s="32"/>
      <c r="B2" s="315" t="s">
        <v>68</v>
      </c>
      <c r="C2" s="315"/>
      <c r="D2" s="315"/>
      <c r="E2" s="32"/>
      <c r="F2" s="315" t="s">
        <v>69</v>
      </c>
      <c r="G2" s="315"/>
      <c r="H2" s="315"/>
      <c r="I2" s="315"/>
      <c r="J2" s="81"/>
      <c r="K2" s="393"/>
    </row>
    <row r="3" spans="1:11" ht="20.65" customHeight="1" x14ac:dyDescent="0.2">
      <c r="A3" s="1" t="s">
        <v>51</v>
      </c>
      <c r="B3" s="232" t="s">
        <v>290</v>
      </c>
      <c r="C3" s="232" t="s">
        <v>162</v>
      </c>
      <c r="D3" s="7" t="s">
        <v>65</v>
      </c>
      <c r="E3" s="7"/>
      <c r="F3" s="7" t="s">
        <v>222</v>
      </c>
      <c r="G3" s="7"/>
      <c r="H3" s="46" t="s">
        <v>67</v>
      </c>
      <c r="I3" s="7" t="s">
        <v>65</v>
      </c>
      <c r="J3" s="7"/>
      <c r="K3" s="391"/>
    </row>
    <row r="4" spans="1:11" x14ac:dyDescent="0.2">
      <c r="A4" s="1">
        <v>2025</v>
      </c>
      <c r="B4" s="14" t="s">
        <v>79</v>
      </c>
      <c r="C4" s="297" t="s">
        <v>254</v>
      </c>
      <c r="D4" s="24" t="s">
        <v>254</v>
      </c>
      <c r="E4" s="301"/>
      <c r="F4" s="297" t="s">
        <v>254</v>
      </c>
      <c r="G4" s="297"/>
      <c r="H4" s="302" t="s">
        <v>254</v>
      </c>
      <c r="I4" s="24" t="s">
        <v>254</v>
      </c>
      <c r="J4" s="24"/>
      <c r="K4" s="391"/>
    </row>
    <row r="5" spans="1:11" x14ac:dyDescent="0.2">
      <c r="A5" s="1"/>
      <c r="B5" s="14" t="s">
        <v>155</v>
      </c>
      <c r="C5" s="297">
        <f>26+1</f>
        <v>27</v>
      </c>
      <c r="D5" s="24">
        <f>+C5/C8</f>
        <v>0.23478260869565218</v>
      </c>
      <c r="E5" s="2"/>
      <c r="F5" s="190">
        <f t="shared" ref="F5:F7" si="0">H5/C5</f>
        <v>4783.8533333333335</v>
      </c>
      <c r="G5" s="190"/>
      <c r="H5" s="302">
        <v>129164.04</v>
      </c>
      <c r="I5" s="24">
        <f>+H5/H8</f>
        <v>0.21748373248232886</v>
      </c>
      <c r="J5" s="24"/>
      <c r="K5" s="391"/>
    </row>
    <row r="6" spans="1:11" x14ac:dyDescent="0.2">
      <c r="A6" s="1"/>
      <c r="B6" s="14" t="s">
        <v>80</v>
      </c>
      <c r="C6" s="297">
        <v>82</v>
      </c>
      <c r="D6" s="24">
        <f>+C6/C8</f>
        <v>0.71304347826086956</v>
      </c>
      <c r="E6" s="2"/>
      <c r="F6" s="190">
        <f t="shared" si="0"/>
        <v>5310.5857926829267</v>
      </c>
      <c r="G6" s="190"/>
      <c r="H6" s="302">
        <v>435468.03499999997</v>
      </c>
      <c r="I6" s="24">
        <f>+H6/H8</f>
        <v>0.7332320483978777</v>
      </c>
      <c r="J6" s="24"/>
      <c r="K6" s="391"/>
    </row>
    <row r="7" spans="1:11" x14ac:dyDescent="0.2">
      <c r="A7" s="1"/>
      <c r="B7" s="14" t="s">
        <v>62</v>
      </c>
      <c r="C7" s="299">
        <v>6</v>
      </c>
      <c r="D7" s="24">
        <f>+C7/C8</f>
        <v>5.2173913043478258E-2</v>
      </c>
      <c r="E7" s="2"/>
      <c r="F7" s="303">
        <f t="shared" si="0"/>
        <v>4878.333333333333</v>
      </c>
      <c r="G7" s="190"/>
      <c r="H7" s="304">
        <v>29270</v>
      </c>
      <c r="I7" s="24">
        <f>+H7/H8</f>
        <v>4.928421911979345E-2</v>
      </c>
      <c r="J7" s="24"/>
      <c r="K7" s="391"/>
    </row>
    <row r="8" spans="1:11" x14ac:dyDescent="0.2">
      <c r="A8" s="1"/>
      <c r="B8" s="14" t="s">
        <v>61</v>
      </c>
      <c r="C8" s="190">
        <f>SUM(C4:C7)</f>
        <v>115</v>
      </c>
      <c r="D8" s="11"/>
      <c r="E8" s="11"/>
      <c r="F8" s="190">
        <f>H8/C8</f>
        <v>5164.3658695652166</v>
      </c>
      <c r="G8" s="190"/>
      <c r="H8" s="305">
        <f>SUM(H4:H7)</f>
        <v>593902.07499999995</v>
      </c>
      <c r="I8" s="11"/>
      <c r="J8" s="11"/>
      <c r="K8" s="391"/>
    </row>
    <row r="9" spans="1:11" x14ac:dyDescent="0.2">
      <c r="A9" s="1"/>
      <c r="B9" s="14"/>
      <c r="C9" s="11"/>
      <c r="D9" s="11"/>
      <c r="E9" s="11"/>
      <c r="F9" s="11"/>
      <c r="G9" s="11"/>
      <c r="H9" s="10"/>
      <c r="I9" s="11"/>
      <c r="J9" s="11"/>
    </row>
    <row r="10" spans="1:11" x14ac:dyDescent="0.2">
      <c r="A10" s="1">
        <v>2024</v>
      </c>
      <c r="B10" s="14" t="s">
        <v>79</v>
      </c>
      <c r="C10" s="234">
        <v>6</v>
      </c>
      <c r="D10" s="24">
        <f>+C10/C14</f>
        <v>5.5045871559633031E-2</v>
      </c>
      <c r="E10" s="2"/>
      <c r="F10" s="234">
        <f>H10/C10</f>
        <v>1156.1666666666667</v>
      </c>
      <c r="G10" s="234"/>
      <c r="H10" s="238">
        <v>6937</v>
      </c>
      <c r="I10" s="24">
        <f>+H10/H$14</f>
        <v>1.5394369482177083E-2</v>
      </c>
      <c r="J10" s="24"/>
    </row>
    <row r="11" spans="1:11" x14ac:dyDescent="0.2">
      <c r="A11" s="1"/>
      <c r="B11" s="14" t="s">
        <v>155</v>
      </c>
      <c r="C11" s="234">
        <v>30</v>
      </c>
      <c r="D11" s="24">
        <f>+C11/C14</f>
        <v>0.27522935779816515</v>
      </c>
      <c r="E11" s="2"/>
      <c r="F11" s="234">
        <f t="shared" ref="F11:F13" si="1">H11/C11</f>
        <v>3325.3533333333335</v>
      </c>
      <c r="G11" s="234"/>
      <c r="H11" s="238">
        <v>99760.6</v>
      </c>
      <c r="I11" s="24">
        <f>+H11/H$14</f>
        <v>0.22138554651343162</v>
      </c>
      <c r="J11" s="24"/>
    </row>
    <row r="12" spans="1:11" x14ac:dyDescent="0.2">
      <c r="A12" s="1"/>
      <c r="B12" s="14" t="s">
        <v>80</v>
      </c>
      <c r="C12" s="234">
        <v>69</v>
      </c>
      <c r="D12" s="24">
        <f>+C12/C$14</f>
        <v>0.6330275229357798</v>
      </c>
      <c r="E12" s="2"/>
      <c r="F12" s="234">
        <f t="shared" si="1"/>
        <v>4677.7782608695652</v>
      </c>
      <c r="G12" s="234"/>
      <c r="H12" s="238">
        <v>322766.7</v>
      </c>
      <c r="I12" s="24">
        <f>+H12/H$14</f>
        <v>0.71627358171298916</v>
      </c>
      <c r="J12" s="24"/>
    </row>
    <row r="13" spans="1:11" x14ac:dyDescent="0.2">
      <c r="A13" s="1"/>
      <c r="B13" s="14" t="s">
        <v>62</v>
      </c>
      <c r="C13" s="236">
        <v>4</v>
      </c>
      <c r="D13" s="24">
        <f>+C13/C$14</f>
        <v>3.669724770642202E-2</v>
      </c>
      <c r="E13" s="2"/>
      <c r="F13" s="236">
        <f t="shared" si="1"/>
        <v>5288.75</v>
      </c>
      <c r="G13" s="234"/>
      <c r="H13" s="239">
        <v>21155</v>
      </c>
      <c r="I13" s="24">
        <f>+H13/H$14</f>
        <v>4.694650229140207E-2</v>
      </c>
      <c r="J13" s="24"/>
    </row>
    <row r="14" spans="1:11" x14ac:dyDescent="0.2">
      <c r="A14" s="1"/>
      <c r="B14" s="14" t="s">
        <v>61</v>
      </c>
      <c r="C14" s="234">
        <f>SUM(C10:C13)</f>
        <v>109</v>
      </c>
      <c r="D14" s="11"/>
      <c r="E14" s="11"/>
      <c r="F14" s="234">
        <f>H14/C14</f>
        <v>4134.1220183486239</v>
      </c>
      <c r="G14" s="234"/>
      <c r="H14" s="240">
        <f>SUM(H10:H13)</f>
        <v>450619.30000000005</v>
      </c>
      <c r="I14" s="11"/>
      <c r="J14" s="11"/>
    </row>
    <row r="15" spans="1:11" x14ac:dyDescent="0.2">
      <c r="A15" s="1"/>
      <c r="B15" s="14"/>
      <c r="C15" s="11"/>
      <c r="D15" s="11"/>
      <c r="E15" s="11"/>
      <c r="F15" s="11"/>
      <c r="G15" s="11"/>
      <c r="H15" s="10"/>
      <c r="I15" s="11"/>
      <c r="J15" s="11"/>
    </row>
    <row r="16" spans="1:11" x14ac:dyDescent="0.2">
      <c r="A16" s="1">
        <v>2023</v>
      </c>
      <c r="B16" s="14" t="s">
        <v>79</v>
      </c>
      <c r="C16" s="11">
        <v>4</v>
      </c>
      <c r="D16" s="24">
        <f>+C16/C20</f>
        <v>4.3010752688172046E-2</v>
      </c>
      <c r="E16" s="2"/>
      <c r="F16" s="11">
        <f>H16/C16</f>
        <v>987.75</v>
      </c>
      <c r="G16" s="11"/>
      <c r="H16" s="18">
        <v>3951</v>
      </c>
      <c r="I16" s="24">
        <f t="shared" ref="I16:I19" si="2">+H16/H$20</f>
        <v>9.5151511502591917E-3</v>
      </c>
      <c r="J16" s="24"/>
    </row>
    <row r="17" spans="1:10" x14ac:dyDescent="0.2">
      <c r="A17" s="1"/>
      <c r="B17" s="14" t="s">
        <v>155</v>
      </c>
      <c r="C17" s="11">
        <v>28</v>
      </c>
      <c r="D17" s="24">
        <f>+C17/C20</f>
        <v>0.30107526881720431</v>
      </c>
      <c r="E17" s="2"/>
      <c r="F17" s="11">
        <f t="shared" ref="F17:F19" si="3">H17/C17</f>
        <v>3437.7321428571427</v>
      </c>
      <c r="G17" s="11"/>
      <c r="H17" s="18">
        <v>96256.5</v>
      </c>
      <c r="I17" s="24">
        <f t="shared" si="2"/>
        <v>0.2318135020741392</v>
      </c>
      <c r="J17" s="24"/>
    </row>
    <row r="18" spans="1:10" x14ac:dyDescent="0.2">
      <c r="A18" s="1"/>
      <c r="B18" s="14" t="s">
        <v>80</v>
      </c>
      <c r="C18" s="11">
        <v>57</v>
      </c>
      <c r="D18" s="24">
        <f>+C18/C$20</f>
        <v>0.61290322580645162</v>
      </c>
      <c r="E18" s="2"/>
      <c r="F18" s="11">
        <f t="shared" si="3"/>
        <v>5063.2456140350878</v>
      </c>
      <c r="G18" s="11"/>
      <c r="H18" s="18">
        <v>288605</v>
      </c>
      <c r="I18" s="24">
        <f>+H18/H$20</f>
        <v>0.69504434262732329</v>
      </c>
      <c r="J18" s="24"/>
    </row>
    <row r="19" spans="1:10" x14ac:dyDescent="0.2">
      <c r="A19" s="1"/>
      <c r="B19" s="14" t="s">
        <v>62</v>
      </c>
      <c r="C19" s="19">
        <v>4</v>
      </c>
      <c r="D19" s="24">
        <f>+C19/C$20</f>
        <v>4.3010752688172046E-2</v>
      </c>
      <c r="E19" s="2"/>
      <c r="F19" s="19">
        <f t="shared" si="3"/>
        <v>6605</v>
      </c>
      <c r="G19" s="11"/>
      <c r="H19" s="20">
        <v>26420</v>
      </c>
      <c r="I19" s="24">
        <f t="shared" si="2"/>
        <v>6.3627004148278377E-2</v>
      </c>
      <c r="J19" s="24"/>
    </row>
    <row r="20" spans="1:10" x14ac:dyDescent="0.2">
      <c r="A20" s="1"/>
      <c r="B20" s="14" t="s">
        <v>61</v>
      </c>
      <c r="C20" s="11">
        <f>SUM(C16:C19)</f>
        <v>93</v>
      </c>
      <c r="D20" s="11"/>
      <c r="E20" s="11"/>
      <c r="F20" s="11">
        <f>H20/C20</f>
        <v>4464.8655913978491</v>
      </c>
      <c r="G20" s="11"/>
      <c r="H20" s="10">
        <f>SUM(H16:H19)</f>
        <v>415232.5</v>
      </c>
      <c r="I20" s="11"/>
      <c r="J20" s="11"/>
    </row>
    <row r="21" spans="1:10" x14ac:dyDescent="0.2">
      <c r="A21" s="1"/>
      <c r="B21" s="14"/>
      <c r="C21" s="11"/>
      <c r="D21" s="11"/>
      <c r="E21" s="11"/>
      <c r="F21" s="11"/>
      <c r="G21" s="11"/>
      <c r="H21" s="10"/>
      <c r="I21" s="11"/>
      <c r="J21" s="11"/>
    </row>
    <row r="22" spans="1:10" x14ac:dyDescent="0.2">
      <c r="A22" s="1">
        <v>2022</v>
      </c>
      <c r="B22" s="14" t="s">
        <v>79</v>
      </c>
      <c r="C22" s="11" t="s">
        <v>254</v>
      </c>
      <c r="D22" s="24" t="s">
        <v>254</v>
      </c>
      <c r="E22" s="2"/>
      <c r="F22" s="11" t="s">
        <v>254</v>
      </c>
      <c r="G22" s="11"/>
      <c r="H22" s="18" t="s">
        <v>254</v>
      </c>
      <c r="I22" s="24" t="s">
        <v>254</v>
      </c>
      <c r="J22" s="24"/>
    </row>
    <row r="23" spans="1:10" x14ac:dyDescent="0.2">
      <c r="A23" s="1"/>
      <c r="B23" s="14" t="s">
        <v>155</v>
      </c>
      <c r="C23" s="11">
        <v>21</v>
      </c>
      <c r="D23" s="24">
        <f>+C23/C26</f>
        <v>0.26582278481012656</v>
      </c>
      <c r="E23" s="2"/>
      <c r="F23" s="11">
        <f>H23/C23</f>
        <v>2668.0476190476193</v>
      </c>
      <c r="G23" s="11"/>
      <c r="H23" s="18">
        <v>56029</v>
      </c>
      <c r="I23" s="24">
        <v>0.19262954507948732</v>
      </c>
      <c r="J23" s="24"/>
    </row>
    <row r="24" spans="1:10" x14ac:dyDescent="0.2">
      <c r="A24" s="1"/>
      <c r="B24" s="14" t="s">
        <v>80</v>
      </c>
      <c r="C24" s="11">
        <v>58</v>
      </c>
      <c r="D24" s="24">
        <f>+C24/C$26</f>
        <v>0.73417721518987344</v>
      </c>
      <c r="E24" s="2"/>
      <c r="F24" s="11">
        <f t="shared" ref="F24" si="4">H24/C24</f>
        <v>4048.8793103448274</v>
      </c>
      <c r="G24" s="11"/>
      <c r="H24" s="18">
        <v>234835</v>
      </c>
      <c r="I24" s="24">
        <v>0.80737045492051263</v>
      </c>
      <c r="J24" s="24"/>
    </row>
    <row r="25" spans="1:10" x14ac:dyDescent="0.2">
      <c r="A25" s="1"/>
      <c r="B25" s="14" t="s">
        <v>62</v>
      </c>
      <c r="C25" s="19" t="s">
        <v>254</v>
      </c>
      <c r="D25" s="24" t="s">
        <v>254</v>
      </c>
      <c r="E25" s="2"/>
      <c r="F25" s="19" t="s">
        <v>254</v>
      </c>
      <c r="G25" s="11"/>
      <c r="H25" s="20" t="s">
        <v>254</v>
      </c>
      <c r="I25" s="24" t="s">
        <v>254</v>
      </c>
      <c r="J25" s="24"/>
    </row>
    <row r="26" spans="1:10" x14ac:dyDescent="0.2">
      <c r="A26" s="1"/>
      <c r="B26" s="14" t="s">
        <v>61</v>
      </c>
      <c r="C26" s="11">
        <f>SUM(C22:C25)</f>
        <v>79</v>
      </c>
      <c r="D26" s="11"/>
      <c r="E26" s="11"/>
      <c r="F26" s="11">
        <f>H26/C26</f>
        <v>3681.8227848101264</v>
      </c>
      <c r="G26" s="11"/>
      <c r="H26" s="10">
        <f>SUM(H22:H25)</f>
        <v>290864</v>
      </c>
      <c r="I26" s="11"/>
      <c r="J26" s="11"/>
    </row>
    <row r="27" spans="1:10" ht="20.65" customHeight="1" x14ac:dyDescent="0.2">
      <c r="A27" s="1"/>
      <c r="B27" s="14"/>
      <c r="C27" s="11"/>
      <c r="D27" s="11"/>
      <c r="E27" s="11"/>
      <c r="F27" s="11"/>
      <c r="G27" s="11"/>
      <c r="H27" s="10"/>
      <c r="I27" s="11"/>
      <c r="J27" s="7"/>
    </row>
    <row r="28" spans="1:10" x14ac:dyDescent="0.2">
      <c r="A28" s="1">
        <v>2021</v>
      </c>
      <c r="B28" s="14" t="s">
        <v>79</v>
      </c>
      <c r="C28" s="11">
        <v>3</v>
      </c>
      <c r="D28" s="24">
        <f>+C28/C32</f>
        <v>3.9473684210526314E-2</v>
      </c>
      <c r="E28" s="2"/>
      <c r="F28" s="11">
        <f>H28/C28</f>
        <v>51.666666666666664</v>
      </c>
      <c r="G28" s="11"/>
      <c r="H28" s="18">
        <v>155</v>
      </c>
      <c r="I28" s="24">
        <f>+H28/H32</f>
        <v>6.2062559059532013E-4</v>
      </c>
      <c r="J28" s="24"/>
    </row>
    <row r="29" spans="1:10" x14ac:dyDescent="0.2">
      <c r="A29" s="1"/>
      <c r="B29" s="14" t="s">
        <v>155</v>
      </c>
      <c r="C29" s="11">
        <v>19</v>
      </c>
      <c r="D29" s="24">
        <f>+C29/C32</f>
        <v>0.25</v>
      </c>
      <c r="E29" s="2"/>
      <c r="F29" s="11">
        <f>H29/C29</f>
        <v>2807.3684210526317</v>
      </c>
      <c r="G29" s="11"/>
      <c r="H29" s="18">
        <v>53340</v>
      </c>
      <c r="I29" s="24">
        <f>+H29/H32</f>
        <v>0.21357528388615724</v>
      </c>
      <c r="J29" s="24"/>
    </row>
    <row r="30" spans="1:10" x14ac:dyDescent="0.2">
      <c r="A30" s="1"/>
      <c r="B30" s="14" t="s">
        <v>80</v>
      </c>
      <c r="C30" s="11">
        <v>54</v>
      </c>
      <c r="D30" s="24">
        <f>+C30/C$32</f>
        <v>0.71052631578947367</v>
      </c>
      <c r="E30" s="2"/>
      <c r="F30" s="11">
        <f t="shared" ref="F30" si="5">H30/C30</f>
        <v>3634.3148148148148</v>
      </c>
      <c r="G30" s="11"/>
      <c r="H30" s="18">
        <v>196253</v>
      </c>
      <c r="I30" s="24">
        <f>+H30/H$32</f>
        <v>0.7858040905232474</v>
      </c>
      <c r="J30" s="24"/>
    </row>
    <row r="31" spans="1:10" x14ac:dyDescent="0.2">
      <c r="A31" s="1"/>
      <c r="B31" s="14" t="s">
        <v>62</v>
      </c>
      <c r="C31" s="19">
        <v>0</v>
      </c>
      <c r="D31" s="24">
        <f>+C31/C$32</f>
        <v>0</v>
      </c>
      <c r="E31" s="2"/>
      <c r="F31" s="19">
        <v>0</v>
      </c>
      <c r="G31" s="11"/>
      <c r="H31" s="20">
        <v>0</v>
      </c>
      <c r="I31" s="24">
        <f>+H31/H$32</f>
        <v>0</v>
      </c>
      <c r="J31" s="24"/>
    </row>
    <row r="32" spans="1:10" x14ac:dyDescent="0.2">
      <c r="A32" s="1"/>
      <c r="B32" s="14" t="s">
        <v>61</v>
      </c>
      <c r="C32" s="11">
        <f>SUM(C28:C31)</f>
        <v>76</v>
      </c>
      <c r="D32" s="11"/>
      <c r="E32" s="11"/>
      <c r="F32" s="11">
        <f>H32/C32</f>
        <v>3286.1578947368421</v>
      </c>
      <c r="G32" s="11"/>
      <c r="H32" s="10">
        <f>SUM(H28:H31)</f>
        <v>249748</v>
      </c>
      <c r="I32" s="11"/>
      <c r="J32" s="11"/>
    </row>
    <row r="33" spans="1:10" x14ac:dyDescent="0.2">
      <c r="A33" s="1"/>
      <c r="B33" s="14"/>
      <c r="C33" s="11"/>
      <c r="D33" s="11"/>
      <c r="E33" s="11"/>
      <c r="F33" s="11"/>
      <c r="G33" s="11"/>
      <c r="H33" s="10"/>
      <c r="I33" s="11"/>
      <c r="J33" s="11"/>
    </row>
    <row r="34" spans="1:10" x14ac:dyDescent="0.2">
      <c r="A34" s="1">
        <v>2020</v>
      </c>
      <c r="B34" s="14" t="s">
        <v>79</v>
      </c>
      <c r="C34" s="11" t="s">
        <v>254</v>
      </c>
      <c r="D34" s="24" t="s">
        <v>254</v>
      </c>
      <c r="E34" s="2"/>
      <c r="F34" s="11" t="s">
        <v>254</v>
      </c>
      <c r="G34" s="11"/>
      <c r="H34" s="18" t="s">
        <v>254</v>
      </c>
      <c r="I34" s="24" t="s">
        <v>254</v>
      </c>
      <c r="J34" s="24"/>
    </row>
    <row r="35" spans="1:10" x14ac:dyDescent="0.2">
      <c r="A35" s="1"/>
      <c r="B35" s="14" t="s">
        <v>155</v>
      </c>
      <c r="C35" s="11">
        <v>15</v>
      </c>
      <c r="D35" s="24">
        <f>+C35/C38</f>
        <v>0.25</v>
      </c>
      <c r="E35" s="2"/>
      <c r="F35" s="11">
        <f>H35/C35</f>
        <v>1954.0666666666666</v>
      </c>
      <c r="G35" s="11"/>
      <c r="H35" s="18">
        <v>29311</v>
      </c>
      <c r="I35" s="24">
        <f>+H35/H38</f>
        <v>0.17416958821082654</v>
      </c>
      <c r="J35" s="24"/>
    </row>
    <row r="36" spans="1:10" x14ac:dyDescent="0.2">
      <c r="A36" s="1"/>
      <c r="B36" s="14" t="s">
        <v>80</v>
      </c>
      <c r="C36" s="11">
        <v>42</v>
      </c>
      <c r="D36" s="24">
        <f>+C36/C38</f>
        <v>0.7</v>
      </c>
      <c r="E36" s="2"/>
      <c r="F36" s="11">
        <f t="shared" ref="F36" si="6">H36/C36</f>
        <v>3274.4047619047619</v>
      </c>
      <c r="G36" s="11"/>
      <c r="H36" s="18">
        <v>137525</v>
      </c>
      <c r="I36" s="24">
        <f>+H36/H38</f>
        <v>0.81719056390754052</v>
      </c>
      <c r="J36" s="24"/>
    </row>
    <row r="37" spans="1:10" x14ac:dyDescent="0.2">
      <c r="A37" s="1"/>
      <c r="B37" s="14" t="s">
        <v>62</v>
      </c>
      <c r="C37" s="19">
        <v>3</v>
      </c>
      <c r="D37" s="24">
        <f>+C37/C38</f>
        <v>0.05</v>
      </c>
      <c r="E37" s="2"/>
      <c r="F37" s="19">
        <f>H37/C37</f>
        <v>484.66666666666669</v>
      </c>
      <c r="G37" s="11"/>
      <c r="H37" s="20">
        <v>1454</v>
      </c>
      <c r="I37" s="24">
        <f>+H37/H38</f>
        <v>8.639847881632896E-3</v>
      </c>
      <c r="J37" s="24"/>
    </row>
    <row r="38" spans="1:10" x14ac:dyDescent="0.2">
      <c r="A38" s="1"/>
      <c r="B38" s="14" t="s">
        <v>61</v>
      </c>
      <c r="C38" s="11">
        <f>SUM(C34:C37)</f>
        <v>60</v>
      </c>
      <c r="D38" s="11"/>
      <c r="E38" s="11"/>
      <c r="F38" s="11">
        <f>H38/C38</f>
        <v>2804.8333333333335</v>
      </c>
      <c r="G38" s="11"/>
      <c r="H38" s="10">
        <f>SUM(H34:H37)</f>
        <v>168290</v>
      </c>
      <c r="I38" s="11"/>
      <c r="J38" s="11"/>
    </row>
    <row r="39" spans="1:10" x14ac:dyDescent="0.2">
      <c r="A39" s="1"/>
      <c r="B39" s="7"/>
      <c r="C39" s="7"/>
      <c r="D39" s="7"/>
      <c r="E39" s="7"/>
      <c r="F39" s="7"/>
      <c r="G39" s="7"/>
      <c r="H39" s="81"/>
      <c r="I39" s="7"/>
      <c r="J39" s="7"/>
    </row>
    <row r="40" spans="1:10" x14ac:dyDescent="0.2">
      <c r="A40" s="1">
        <v>2019</v>
      </c>
      <c r="B40" s="14" t="s">
        <v>79</v>
      </c>
      <c r="C40" s="11">
        <v>4</v>
      </c>
      <c r="D40" s="24">
        <f>+C40/C44</f>
        <v>4.5454545454545456E-2</v>
      </c>
      <c r="E40" s="2"/>
      <c r="F40" s="11">
        <f t="shared" ref="F40:F41" si="7">H40/C40</f>
        <v>253</v>
      </c>
      <c r="G40" s="11"/>
      <c r="H40" s="18">
        <v>1012</v>
      </c>
      <c r="I40" s="24">
        <f>+H40/H44</f>
        <v>3.1312850026300318E-3</v>
      </c>
      <c r="J40" s="24"/>
    </row>
    <row r="41" spans="1:10" x14ac:dyDescent="0.2">
      <c r="A41" s="1"/>
      <c r="B41" s="14" t="s">
        <v>155</v>
      </c>
      <c r="C41" s="11">
        <v>22</v>
      </c>
      <c r="D41" s="24">
        <f>+C41/C44</f>
        <v>0.25</v>
      </c>
      <c r="E41" s="2"/>
      <c r="F41" s="11">
        <f t="shared" si="7"/>
        <v>2906.1363636363635</v>
      </c>
      <c r="G41" s="11"/>
      <c r="H41" s="18">
        <v>63935</v>
      </c>
      <c r="I41" s="24">
        <f>+H41/H44</f>
        <v>0.19782480893592005</v>
      </c>
      <c r="J41" s="24"/>
    </row>
    <row r="42" spans="1:10" x14ac:dyDescent="0.2">
      <c r="A42" s="1"/>
      <c r="B42" s="14" t="s">
        <v>80</v>
      </c>
      <c r="C42" s="11">
        <v>62</v>
      </c>
      <c r="D42" s="24">
        <f>+C42/C44</f>
        <v>0.70454545454545459</v>
      </c>
      <c r="E42" s="2"/>
      <c r="F42" s="11">
        <f>H42/C42</f>
        <v>4165.2096774193551</v>
      </c>
      <c r="G42" s="11"/>
      <c r="H42" s="18">
        <v>258243</v>
      </c>
      <c r="I42" s="24">
        <f>+H42/H44</f>
        <v>0.79904390606144993</v>
      </c>
      <c r="J42" s="24"/>
    </row>
    <row r="43" spans="1:10" x14ac:dyDescent="0.2">
      <c r="A43" s="1"/>
      <c r="B43" s="14" t="s">
        <v>62</v>
      </c>
      <c r="C43" s="19">
        <v>0</v>
      </c>
      <c r="D43" s="24">
        <v>0</v>
      </c>
      <c r="E43" s="2"/>
      <c r="F43" s="19" t="s">
        <v>13</v>
      </c>
      <c r="G43" s="11"/>
      <c r="H43" s="19" t="s">
        <v>13</v>
      </c>
      <c r="I43" s="24">
        <v>0</v>
      </c>
      <c r="J43" s="24"/>
    </row>
    <row r="44" spans="1:10" x14ac:dyDescent="0.2">
      <c r="A44" s="1"/>
      <c r="B44" s="14" t="s">
        <v>61</v>
      </c>
      <c r="C44" s="11">
        <f>SUM(C40:C43)</f>
        <v>88</v>
      </c>
      <c r="D44" s="11"/>
      <c r="E44" s="11"/>
      <c r="F44" s="11">
        <f>H44/C44</f>
        <v>3672.6136363636365</v>
      </c>
      <c r="G44" s="11"/>
      <c r="H44" s="10">
        <f>SUM(H40:H43)</f>
        <v>323190</v>
      </c>
      <c r="I44" s="11"/>
      <c r="J44" s="11"/>
    </row>
    <row r="45" spans="1:10" x14ac:dyDescent="0.2">
      <c r="A45" s="1"/>
      <c r="B45" s="7"/>
      <c r="C45" s="7"/>
      <c r="D45" s="7"/>
      <c r="E45" s="7"/>
      <c r="F45" s="7"/>
      <c r="G45" s="7"/>
      <c r="H45" s="81"/>
      <c r="I45" s="7"/>
      <c r="J45" s="11"/>
    </row>
    <row r="46" spans="1:10" x14ac:dyDescent="0.2">
      <c r="A46" s="1">
        <v>2018</v>
      </c>
      <c r="B46" s="14" t="s">
        <v>79</v>
      </c>
      <c r="C46" s="11">
        <v>5</v>
      </c>
      <c r="D46" s="24">
        <f>+C46/C50</f>
        <v>4.9019607843137254E-2</v>
      </c>
      <c r="E46" s="2"/>
      <c r="F46" s="11">
        <f t="shared" ref="F46:F47" si="8">H46/C46</f>
        <v>615.4</v>
      </c>
      <c r="G46" s="11"/>
      <c r="H46" s="18">
        <v>3077</v>
      </c>
      <c r="I46" s="24">
        <f>+H46/H50</f>
        <v>1.1716147112466635E-2</v>
      </c>
      <c r="J46" s="24"/>
    </row>
    <row r="47" spans="1:10" x14ac:dyDescent="0.2">
      <c r="A47" s="1"/>
      <c r="B47" s="14" t="s">
        <v>155</v>
      </c>
      <c r="C47" s="11">
        <v>25</v>
      </c>
      <c r="D47" s="24">
        <f>+C47/C50</f>
        <v>0.24509803921568626</v>
      </c>
      <c r="E47" s="2"/>
      <c r="F47" s="11">
        <f t="shared" si="8"/>
        <v>2284.16</v>
      </c>
      <c r="G47" s="11"/>
      <c r="H47" s="18">
        <v>57104</v>
      </c>
      <c r="I47" s="24">
        <f>+H47/H50</f>
        <v>0.21743219522596516</v>
      </c>
      <c r="J47" s="24"/>
    </row>
    <row r="48" spans="1:10" x14ac:dyDescent="0.2">
      <c r="A48" s="1"/>
      <c r="B48" s="14" t="s">
        <v>80</v>
      </c>
      <c r="C48" s="11">
        <v>72</v>
      </c>
      <c r="D48" s="24">
        <f>+C48/C50</f>
        <v>0.70588235294117652</v>
      </c>
      <c r="E48" s="2"/>
      <c r="F48" s="11">
        <f>H48/C48</f>
        <v>2811.7777777777778</v>
      </c>
      <c r="G48" s="11"/>
      <c r="H48" s="18">
        <v>202448</v>
      </c>
      <c r="I48" s="24">
        <f>+H48/H50</f>
        <v>0.77085165766156827</v>
      </c>
      <c r="J48" s="24"/>
    </row>
    <row r="49" spans="1:10" x14ac:dyDescent="0.2">
      <c r="A49" s="1"/>
      <c r="B49" s="14" t="s">
        <v>62</v>
      </c>
      <c r="C49" s="19">
        <v>0</v>
      </c>
      <c r="D49" s="24">
        <v>0</v>
      </c>
      <c r="E49" s="2"/>
      <c r="F49" s="19" t="s">
        <v>13</v>
      </c>
      <c r="G49" s="11"/>
      <c r="H49" s="19" t="s">
        <v>13</v>
      </c>
      <c r="I49" s="24">
        <v>0</v>
      </c>
      <c r="J49" s="24"/>
    </row>
    <row r="50" spans="1:10" x14ac:dyDescent="0.2">
      <c r="A50" s="1"/>
      <c r="B50" s="14" t="s">
        <v>61</v>
      </c>
      <c r="C50" s="11">
        <f>SUM(C46:C49)</f>
        <v>102</v>
      </c>
      <c r="D50" s="11"/>
      <c r="E50" s="11"/>
      <c r="F50" s="11">
        <f>H50/C50</f>
        <v>2574.794117647059</v>
      </c>
      <c r="G50" s="11"/>
      <c r="H50" s="10">
        <f>SUM(H46:H49)</f>
        <v>262629</v>
      </c>
      <c r="I50" s="11"/>
      <c r="J50" s="11"/>
    </row>
    <row r="51" spans="1:10" x14ac:dyDescent="0.2">
      <c r="A51" s="1"/>
      <c r="B51" s="14"/>
      <c r="C51" s="11"/>
      <c r="D51" s="11"/>
      <c r="E51" s="11"/>
      <c r="F51" s="11"/>
      <c r="G51" s="11"/>
      <c r="H51" s="10"/>
      <c r="I51" s="11"/>
      <c r="J51" s="24"/>
    </row>
    <row r="52" spans="1:10" x14ac:dyDescent="0.2">
      <c r="A52" s="344" t="s">
        <v>226</v>
      </c>
      <c r="B52" s="344"/>
      <c r="C52" s="344"/>
      <c r="D52" s="344"/>
      <c r="E52" s="344"/>
      <c r="F52" s="344"/>
      <c r="G52" s="344"/>
      <c r="H52" s="344"/>
      <c r="I52" s="344"/>
      <c r="J52" s="24"/>
    </row>
    <row r="53" spans="1:10" x14ac:dyDescent="0.2">
      <c r="A53" s="70"/>
      <c r="B53" s="315" t="s">
        <v>68</v>
      </c>
      <c r="C53" s="315"/>
      <c r="D53" s="315"/>
      <c r="E53" s="70"/>
      <c r="F53" s="315" t="s">
        <v>69</v>
      </c>
      <c r="G53" s="315"/>
      <c r="H53" s="315"/>
      <c r="I53" s="315"/>
      <c r="J53" s="11"/>
    </row>
    <row r="54" spans="1:10" ht="33.75" x14ac:dyDescent="0.2">
      <c r="A54" s="77" t="s">
        <v>51</v>
      </c>
      <c r="B54" s="98" t="s">
        <v>64</v>
      </c>
      <c r="C54" s="98" t="s">
        <v>162</v>
      </c>
      <c r="D54" s="98" t="s">
        <v>65</v>
      </c>
      <c r="E54" s="98"/>
      <c r="F54" s="85" t="s">
        <v>222</v>
      </c>
      <c r="G54" s="98"/>
      <c r="H54" s="22" t="s">
        <v>67</v>
      </c>
      <c r="I54" s="98" t="s">
        <v>65</v>
      </c>
      <c r="J54" s="11"/>
    </row>
    <row r="55" spans="1:10" x14ac:dyDescent="0.2">
      <c r="A55" s="1">
        <v>2017</v>
      </c>
      <c r="B55" s="14" t="s">
        <v>79</v>
      </c>
      <c r="C55" s="11">
        <v>6</v>
      </c>
      <c r="D55" s="24">
        <f>+C55/C59</f>
        <v>5.5555555555555552E-2</v>
      </c>
      <c r="E55" s="2"/>
      <c r="F55" s="11">
        <f t="shared" ref="F55:F57" si="9">H55/C55</f>
        <v>1665.8333333333333</v>
      </c>
      <c r="G55" s="11"/>
      <c r="H55" s="18">
        <v>9995</v>
      </c>
      <c r="I55" s="24">
        <f>+H55/H59</f>
        <v>2.911439232626762E-2</v>
      </c>
      <c r="J55" s="24"/>
    </row>
    <row r="56" spans="1:10" x14ac:dyDescent="0.2">
      <c r="A56" s="1"/>
      <c r="B56" s="14" t="s">
        <v>155</v>
      </c>
      <c r="C56" s="11">
        <v>24</v>
      </c>
      <c r="D56" s="24">
        <f>+C56/C59</f>
        <v>0.22222222222222221</v>
      </c>
      <c r="E56" s="2"/>
      <c r="F56" s="11">
        <f t="shared" si="9"/>
        <v>3113.7083333333335</v>
      </c>
      <c r="G56" s="11"/>
      <c r="H56" s="18">
        <v>74729</v>
      </c>
      <c r="I56" s="24">
        <f>+H56/H59</f>
        <v>0.2176777813056181</v>
      </c>
      <c r="J56" s="24"/>
    </row>
    <row r="57" spans="1:10" x14ac:dyDescent="0.2">
      <c r="A57" s="1"/>
      <c r="B57" s="14" t="s">
        <v>80</v>
      </c>
      <c r="C57" s="11">
        <v>78</v>
      </c>
      <c r="D57" s="24">
        <f>+C57/C59</f>
        <v>0.72222222222222221</v>
      </c>
      <c r="E57" s="2"/>
      <c r="F57" s="11">
        <f t="shared" si="9"/>
        <v>3315.0897435897436</v>
      </c>
      <c r="G57" s="11"/>
      <c r="H57" s="18">
        <v>258577</v>
      </c>
      <c r="I57" s="24">
        <f>+H57/H59</f>
        <v>0.75320782636811423</v>
      </c>
      <c r="J57" s="24"/>
    </row>
    <row r="58" spans="1:10" x14ac:dyDescent="0.2">
      <c r="A58" s="1"/>
      <c r="B58" s="14" t="s">
        <v>62</v>
      </c>
      <c r="C58" s="11" t="s">
        <v>254</v>
      </c>
      <c r="D58" s="24" t="s">
        <v>254</v>
      </c>
      <c r="E58" s="2"/>
      <c r="F58" s="11" t="s">
        <v>254</v>
      </c>
      <c r="G58" s="11"/>
      <c r="H58" s="18" t="s">
        <v>254</v>
      </c>
      <c r="I58" s="24" t="s">
        <v>254</v>
      </c>
      <c r="J58" s="24"/>
    </row>
    <row r="59" spans="1:10" x14ac:dyDescent="0.2">
      <c r="A59" s="1"/>
      <c r="B59" s="14" t="s">
        <v>61</v>
      </c>
      <c r="C59" s="11">
        <f>SUM(C55:C58)</f>
        <v>108</v>
      </c>
      <c r="D59" s="11"/>
      <c r="E59" s="11"/>
      <c r="F59" s="11">
        <f>H59/C59</f>
        <v>3178.712962962963</v>
      </c>
      <c r="G59" s="11"/>
      <c r="H59" s="10">
        <f>SUM(H55:H58)</f>
        <v>343301</v>
      </c>
      <c r="I59" s="11"/>
      <c r="J59" s="11"/>
    </row>
    <row r="60" spans="1:10" x14ac:dyDescent="0.2">
      <c r="A60" s="1"/>
      <c r="B60" s="14"/>
      <c r="C60" s="11"/>
      <c r="D60" s="11"/>
      <c r="E60" s="11"/>
      <c r="F60" s="11"/>
      <c r="G60" s="11"/>
      <c r="H60" s="10"/>
      <c r="I60" s="11"/>
      <c r="J60" s="11"/>
    </row>
    <row r="61" spans="1:10" x14ac:dyDescent="0.2">
      <c r="A61" s="1">
        <v>2016</v>
      </c>
      <c r="B61" s="14" t="s">
        <v>79</v>
      </c>
      <c r="C61" s="11">
        <v>10</v>
      </c>
      <c r="D61" s="24">
        <f>+C61/C65</f>
        <v>9.3457943925233641E-2</v>
      </c>
      <c r="E61" s="2"/>
      <c r="F61" s="11">
        <f t="shared" ref="F61:F63" si="10">H61/C61</f>
        <v>982.2</v>
      </c>
      <c r="G61" s="11"/>
      <c r="H61" s="18">
        <v>9822</v>
      </c>
      <c r="I61" s="24">
        <f>+H61/H65</f>
        <v>4.8947982178987548E-2</v>
      </c>
      <c r="J61" s="24"/>
    </row>
    <row r="62" spans="1:10" x14ac:dyDescent="0.2">
      <c r="A62" s="1"/>
      <c r="B62" s="14" t="s">
        <v>155</v>
      </c>
      <c r="C62" s="11">
        <v>26</v>
      </c>
      <c r="D62" s="24">
        <f>+C62/C65</f>
        <v>0.24299065420560748</v>
      </c>
      <c r="E62" s="2"/>
      <c r="F62" s="11">
        <f t="shared" si="10"/>
        <v>2314.1923076923076</v>
      </c>
      <c r="G62" s="11"/>
      <c r="H62" s="18">
        <v>60169</v>
      </c>
      <c r="I62" s="24">
        <f>+H62/H65</f>
        <v>0.29985248826384669</v>
      </c>
      <c r="J62" s="24"/>
    </row>
    <row r="63" spans="1:10" x14ac:dyDescent="0.2">
      <c r="A63" s="1"/>
      <c r="B63" s="14" t="s">
        <v>80</v>
      </c>
      <c r="C63" s="11">
        <v>71</v>
      </c>
      <c r="D63" s="24">
        <f>+C63/C65</f>
        <v>0.66355140186915884</v>
      </c>
      <c r="E63" s="2"/>
      <c r="F63" s="11">
        <f t="shared" si="10"/>
        <v>1840.4366197183099</v>
      </c>
      <c r="G63" s="11"/>
      <c r="H63" s="18">
        <v>130671</v>
      </c>
      <c r="I63" s="24">
        <f>+H63/H65</f>
        <v>0.65119952955716576</v>
      </c>
      <c r="J63" s="24"/>
    </row>
    <row r="64" spans="1:10" x14ac:dyDescent="0.2">
      <c r="A64" s="1"/>
      <c r="B64" s="14" t="s">
        <v>62</v>
      </c>
      <c r="C64" s="19">
        <v>0</v>
      </c>
      <c r="D64" s="24">
        <v>0</v>
      </c>
      <c r="E64" s="2"/>
      <c r="F64" s="11" t="s">
        <v>13</v>
      </c>
      <c r="G64" s="11"/>
      <c r="H64" s="20" t="s">
        <v>13</v>
      </c>
      <c r="I64" s="24">
        <v>0</v>
      </c>
      <c r="J64" s="24"/>
    </row>
    <row r="65" spans="1:10" x14ac:dyDescent="0.2">
      <c r="A65" s="1"/>
      <c r="B65" s="14" t="s">
        <v>61</v>
      </c>
      <c r="C65" s="11">
        <f>SUM(C61:C64)</f>
        <v>107</v>
      </c>
      <c r="D65" s="11"/>
      <c r="E65" s="11"/>
      <c r="F65" s="23">
        <f>H65/C65</f>
        <v>1875.3457943925234</v>
      </c>
      <c r="G65" s="11"/>
      <c r="H65" s="10">
        <f>SUM(H61:H64)</f>
        <v>200662</v>
      </c>
      <c r="I65" s="11"/>
      <c r="J65" s="11"/>
    </row>
    <row r="66" spans="1:10" x14ac:dyDescent="0.2">
      <c r="A66" s="1"/>
      <c r="B66" s="14"/>
      <c r="C66" s="11"/>
      <c r="D66" s="11"/>
      <c r="E66" s="11"/>
      <c r="F66" s="11"/>
      <c r="G66" s="11"/>
      <c r="H66" s="10"/>
      <c r="I66" s="11"/>
      <c r="J66" s="11"/>
    </row>
    <row r="67" spans="1:10" x14ac:dyDescent="0.2">
      <c r="A67" s="1">
        <v>2015</v>
      </c>
      <c r="B67" s="14" t="s">
        <v>79</v>
      </c>
      <c r="C67" s="11">
        <v>11</v>
      </c>
      <c r="D67" s="24">
        <f>+C67/C71</f>
        <v>9.0163934426229511E-2</v>
      </c>
      <c r="E67" s="2"/>
      <c r="F67" s="11">
        <f t="shared" ref="F67:F69" si="11">H67/C67</f>
        <v>4496.272727272727</v>
      </c>
      <c r="G67" s="11"/>
      <c r="H67" s="18">
        <v>49459</v>
      </c>
      <c r="I67" s="24">
        <f>+H67/H71</f>
        <v>7.7193688905953212E-2</v>
      </c>
      <c r="J67" s="70"/>
    </row>
    <row r="68" spans="1:10" x14ac:dyDescent="0.2">
      <c r="A68" s="1"/>
      <c r="B68" s="14" t="s">
        <v>155</v>
      </c>
      <c r="C68" s="11">
        <v>30</v>
      </c>
      <c r="D68" s="24">
        <f>+C68/C71</f>
        <v>0.24590163934426229</v>
      </c>
      <c r="E68" s="2"/>
      <c r="F68" s="11">
        <f t="shared" si="11"/>
        <v>5471.2666666666664</v>
      </c>
      <c r="G68" s="11"/>
      <c r="H68" s="18">
        <v>164138</v>
      </c>
      <c r="I68" s="24">
        <f>+H68/H71</f>
        <v>0.25618022421895609</v>
      </c>
      <c r="J68" s="81"/>
    </row>
    <row r="69" spans="1:10" x14ac:dyDescent="0.2">
      <c r="A69" s="1"/>
      <c r="B69" s="14" t="s">
        <v>80</v>
      </c>
      <c r="C69" s="11">
        <v>81</v>
      </c>
      <c r="D69" s="24">
        <f>+C69/C71</f>
        <v>0.66393442622950816</v>
      </c>
      <c r="E69" s="2"/>
      <c r="F69" s="11">
        <f t="shared" si="11"/>
        <v>5273.0370370370374</v>
      </c>
      <c r="G69" s="11"/>
      <c r="H69" s="18">
        <v>427116</v>
      </c>
      <c r="I69" s="24">
        <f>+H69/H71</f>
        <v>0.66662608687509073</v>
      </c>
      <c r="J69" s="7"/>
    </row>
    <row r="70" spans="1:10" x14ac:dyDescent="0.2">
      <c r="A70" s="1"/>
      <c r="B70" s="14" t="s">
        <v>62</v>
      </c>
      <c r="C70" s="11" t="s">
        <v>254</v>
      </c>
      <c r="D70" s="24" t="s">
        <v>254</v>
      </c>
      <c r="E70" s="2"/>
      <c r="F70" s="11" t="s">
        <v>254</v>
      </c>
      <c r="G70" s="11"/>
      <c r="H70" s="18" t="s">
        <v>254</v>
      </c>
      <c r="I70" s="24" t="s">
        <v>254</v>
      </c>
      <c r="J70" s="24"/>
    </row>
    <row r="71" spans="1:10" x14ac:dyDescent="0.2">
      <c r="A71" s="1"/>
      <c r="B71" s="14" t="s">
        <v>61</v>
      </c>
      <c r="C71" s="11">
        <f>SUM(C67:C70)</f>
        <v>122</v>
      </c>
      <c r="D71" s="11"/>
      <c r="E71" s="11"/>
      <c r="F71" s="11">
        <f>H71/C71</f>
        <v>5251.7459016393441</v>
      </c>
      <c r="G71" s="11"/>
      <c r="H71" s="10">
        <f>SUM(H67:H70)</f>
        <v>640713</v>
      </c>
      <c r="I71" s="11"/>
      <c r="J71" s="24"/>
    </row>
    <row r="72" spans="1:10" x14ac:dyDescent="0.2">
      <c r="A72" s="1">
        <v>2014</v>
      </c>
      <c r="B72" s="14" t="s">
        <v>79</v>
      </c>
      <c r="C72" s="11">
        <v>11</v>
      </c>
      <c r="D72" s="24">
        <f>+C72/C76</f>
        <v>9.4827586206896547E-2</v>
      </c>
      <c r="E72" s="2"/>
      <c r="F72" s="11">
        <f>H72/C72</f>
        <v>3456.4545454545455</v>
      </c>
      <c r="G72" s="11"/>
      <c r="H72" s="18">
        <v>38021</v>
      </c>
      <c r="I72" s="24">
        <f>+H72/H76</f>
        <v>6.9034450952693949E-2</v>
      </c>
      <c r="J72" s="24"/>
    </row>
    <row r="73" spans="1:10" x14ac:dyDescent="0.2">
      <c r="A73" s="1"/>
      <c r="B73" s="14" t="s">
        <v>155</v>
      </c>
      <c r="C73" s="11">
        <v>34</v>
      </c>
      <c r="D73" s="24">
        <f>+C73/C76</f>
        <v>0.29310344827586204</v>
      </c>
      <c r="E73" s="2"/>
      <c r="F73" s="11">
        <f t="shared" ref="F73:F76" si="12">H73/C73</f>
        <v>4772.1470588235297</v>
      </c>
      <c r="G73" s="11"/>
      <c r="H73" s="18">
        <v>162253</v>
      </c>
      <c r="I73" s="24">
        <f>+H73/H76</f>
        <v>0.29460158255772995</v>
      </c>
      <c r="J73" s="24"/>
    </row>
    <row r="74" spans="1:10" x14ac:dyDescent="0.2">
      <c r="A74" s="1"/>
      <c r="B74" s="14" t="s">
        <v>80</v>
      </c>
      <c r="C74" s="11">
        <v>71</v>
      </c>
      <c r="D74" s="24">
        <f>+C74/C76</f>
        <v>0.61206896551724133</v>
      </c>
      <c r="E74" s="2"/>
      <c r="F74" s="11">
        <f t="shared" si="12"/>
        <v>4936.3380281690143</v>
      </c>
      <c r="G74" s="11"/>
      <c r="H74" s="18">
        <v>350480</v>
      </c>
      <c r="I74" s="24">
        <f>+H74/H76</f>
        <v>0.63636396648957616</v>
      </c>
      <c r="J74" s="24"/>
    </row>
    <row r="75" spans="1:10" x14ac:dyDescent="0.2">
      <c r="A75" s="1"/>
      <c r="B75" s="14" t="s">
        <v>62</v>
      </c>
      <c r="C75" s="19">
        <v>0</v>
      </c>
      <c r="D75" s="24">
        <v>0</v>
      </c>
      <c r="E75" s="2"/>
      <c r="F75" s="19" t="s">
        <v>13</v>
      </c>
      <c r="G75" s="11"/>
      <c r="H75" s="20" t="s">
        <v>13</v>
      </c>
      <c r="I75" s="24">
        <v>0</v>
      </c>
      <c r="J75" s="24"/>
    </row>
    <row r="76" spans="1:10" x14ac:dyDescent="0.2">
      <c r="A76" s="1"/>
      <c r="B76" s="14" t="s">
        <v>61</v>
      </c>
      <c r="C76" s="11">
        <f>SUM(C72:C75)</f>
        <v>116</v>
      </c>
      <c r="D76" s="11"/>
      <c r="E76" s="11"/>
      <c r="F76" s="11">
        <f t="shared" si="12"/>
        <v>4747.8793103448279</v>
      </c>
      <c r="G76" s="11"/>
      <c r="H76" s="10">
        <f>SUM(H72:H75)</f>
        <v>550754</v>
      </c>
      <c r="I76" s="11"/>
      <c r="J76" s="11"/>
    </row>
    <row r="77" spans="1:10" x14ac:dyDescent="0.2">
      <c r="A77" s="1"/>
      <c r="B77" s="14"/>
      <c r="C77" s="11"/>
      <c r="D77" s="11"/>
      <c r="E77" s="11"/>
      <c r="F77" s="11"/>
      <c r="G77" s="11"/>
      <c r="H77" s="10"/>
      <c r="I77" s="11"/>
      <c r="J77" s="11"/>
    </row>
    <row r="78" spans="1:10" x14ac:dyDescent="0.2">
      <c r="A78" s="1">
        <v>2013</v>
      </c>
      <c r="B78" s="14" t="s">
        <v>79</v>
      </c>
      <c r="C78" s="11">
        <v>9</v>
      </c>
      <c r="D78" s="24">
        <f>+C78/C82</f>
        <v>8.3333333333333329E-2</v>
      </c>
      <c r="E78" s="2"/>
      <c r="F78" s="11">
        <f>H78/C78</f>
        <v>1993</v>
      </c>
      <c r="G78" s="11"/>
      <c r="H78" s="18">
        <v>17937</v>
      </c>
      <c r="I78" s="24">
        <f>+H78/H82</f>
        <v>3.7270913851140758E-2</v>
      </c>
      <c r="J78" s="24"/>
    </row>
    <row r="79" spans="1:10" x14ac:dyDescent="0.2">
      <c r="A79" s="1"/>
      <c r="B79" s="14" t="s">
        <v>155</v>
      </c>
      <c r="C79" s="11">
        <v>34</v>
      </c>
      <c r="D79" s="24">
        <f>+C79/C82</f>
        <v>0.31481481481481483</v>
      </c>
      <c r="E79" s="2"/>
      <c r="F79" s="11">
        <f t="shared" ref="F79:F81" si="13">H79/C79</f>
        <v>3616.3529411764707</v>
      </c>
      <c r="G79" s="11"/>
      <c r="H79" s="18">
        <v>122956</v>
      </c>
      <c r="I79" s="24">
        <f>+H79/H82</f>
        <v>0.2554876781781158</v>
      </c>
      <c r="J79" s="24"/>
    </row>
    <row r="80" spans="1:10" x14ac:dyDescent="0.2">
      <c r="A80" s="1"/>
      <c r="B80" s="14" t="s">
        <v>80</v>
      </c>
      <c r="C80" s="11">
        <v>60</v>
      </c>
      <c r="D80" s="24">
        <f>+C80/C82</f>
        <v>0.55555555555555558</v>
      </c>
      <c r="E80" s="2"/>
      <c r="F80" s="11">
        <f t="shared" si="13"/>
        <v>5622.9</v>
      </c>
      <c r="G80" s="11"/>
      <c r="H80" s="18">
        <v>337374</v>
      </c>
      <c r="I80" s="24">
        <f>+H80/H82</f>
        <v>0.70102231641939905</v>
      </c>
      <c r="J80" s="24"/>
    </row>
    <row r="81" spans="1:10" x14ac:dyDescent="0.2">
      <c r="A81" s="1"/>
      <c r="B81" s="14" t="s">
        <v>62</v>
      </c>
      <c r="C81" s="19">
        <v>5</v>
      </c>
      <c r="D81" s="24">
        <f>+C81/C82</f>
        <v>4.6296296296296294E-2</v>
      </c>
      <c r="E81" s="2"/>
      <c r="F81" s="19">
        <f t="shared" si="13"/>
        <v>598.6</v>
      </c>
      <c r="G81" s="11"/>
      <c r="H81" s="20">
        <v>2993</v>
      </c>
      <c r="I81" s="24">
        <f>+H81/H82</f>
        <v>6.2190915513443881E-3</v>
      </c>
      <c r="J81" s="24"/>
    </row>
    <row r="82" spans="1:10" x14ac:dyDescent="0.2">
      <c r="A82" s="1"/>
      <c r="B82" s="14" t="s">
        <v>61</v>
      </c>
      <c r="C82" s="11">
        <f>SUM(C78:C81)</f>
        <v>108</v>
      </c>
      <c r="D82" s="11"/>
      <c r="E82" s="11"/>
      <c r="F82" s="11">
        <f>H82/C82</f>
        <v>4456.1111111111113</v>
      </c>
      <c r="G82" s="11"/>
      <c r="H82" s="10">
        <f>SUM(H78:H81)</f>
        <v>481260</v>
      </c>
      <c r="I82" s="11"/>
      <c r="J82" s="11"/>
    </row>
    <row r="83" spans="1:10" x14ac:dyDescent="0.2">
      <c r="A83" s="1"/>
      <c r="B83" s="14"/>
      <c r="C83" s="11"/>
      <c r="D83" s="11"/>
      <c r="E83" s="11"/>
      <c r="F83" s="11"/>
      <c r="G83" s="11"/>
      <c r="H83" s="21"/>
      <c r="I83" s="11"/>
      <c r="J83" s="11"/>
    </row>
    <row r="84" spans="1:10" x14ac:dyDescent="0.2">
      <c r="A84" s="1">
        <v>2012</v>
      </c>
      <c r="B84" s="14" t="s">
        <v>79</v>
      </c>
      <c r="C84" s="11">
        <v>8</v>
      </c>
      <c r="D84" s="24">
        <f>+C84/C88</f>
        <v>7.6190476190476197E-2</v>
      </c>
      <c r="E84" s="2"/>
      <c r="F84" s="11">
        <f>H84/C84</f>
        <v>2388.75</v>
      </c>
      <c r="G84" s="11"/>
      <c r="H84" s="18">
        <v>19110</v>
      </c>
      <c r="I84" s="24">
        <f>+H84/H88</f>
        <v>4.2250158078822743E-2</v>
      </c>
      <c r="J84" s="24"/>
    </row>
    <row r="85" spans="1:10" x14ac:dyDescent="0.2">
      <c r="A85" s="1"/>
      <c r="B85" s="14" t="s">
        <v>155</v>
      </c>
      <c r="C85" s="11">
        <v>32</v>
      </c>
      <c r="D85" s="24">
        <f>+C85/C88</f>
        <v>0.30476190476190479</v>
      </c>
      <c r="E85" s="2"/>
      <c r="F85" s="11">
        <f>H85/C85</f>
        <v>3687.46875</v>
      </c>
      <c r="G85" s="11"/>
      <c r="H85" s="18">
        <v>117999</v>
      </c>
      <c r="I85" s="24">
        <f>+H85/H88</f>
        <v>0.26088311895044503</v>
      </c>
      <c r="J85" s="24"/>
    </row>
    <row r="86" spans="1:10" x14ac:dyDescent="0.2">
      <c r="A86" s="1"/>
      <c r="B86" s="14" t="s">
        <v>80</v>
      </c>
      <c r="C86" s="11">
        <v>65</v>
      </c>
      <c r="D86" s="24">
        <f>+C86/C88</f>
        <v>0.61904761904761907</v>
      </c>
      <c r="E86" s="2"/>
      <c r="F86" s="11">
        <f>H86/C86</f>
        <v>4849.1846153846154</v>
      </c>
      <c r="G86" s="11"/>
      <c r="H86" s="18">
        <v>315197</v>
      </c>
      <c r="I86" s="24">
        <f>+H86/H88</f>
        <v>0.69686672297073216</v>
      </c>
      <c r="J86" s="24"/>
    </row>
    <row r="87" spans="1:10" x14ac:dyDescent="0.2">
      <c r="A87" s="1"/>
      <c r="B87" s="14" t="s">
        <v>62</v>
      </c>
      <c r="C87" s="11" t="s">
        <v>254</v>
      </c>
      <c r="D87" s="24" t="s">
        <v>254</v>
      </c>
      <c r="E87" s="2"/>
      <c r="F87" s="11" t="s">
        <v>254</v>
      </c>
      <c r="G87" s="11"/>
      <c r="H87" s="18" t="s">
        <v>254</v>
      </c>
      <c r="I87" s="24" t="s">
        <v>254</v>
      </c>
      <c r="J87" s="24"/>
    </row>
    <row r="88" spans="1:10" x14ac:dyDescent="0.2">
      <c r="A88" s="1"/>
      <c r="B88" s="14" t="s">
        <v>61</v>
      </c>
      <c r="C88" s="11">
        <f>SUM(C84:C87)</f>
        <v>105</v>
      </c>
      <c r="D88" s="11"/>
      <c r="E88" s="11"/>
      <c r="F88" s="23">
        <f>H88/C88</f>
        <v>4307.6761904761906</v>
      </c>
      <c r="G88" s="11"/>
      <c r="H88" s="10">
        <f>SUM(H84:H87)</f>
        <v>452306</v>
      </c>
      <c r="I88" s="11"/>
      <c r="J88" s="11"/>
    </row>
    <row r="89" spans="1:10" x14ac:dyDescent="0.2">
      <c r="A89" s="1"/>
      <c r="B89" s="14"/>
      <c r="C89" s="11"/>
      <c r="D89" s="11"/>
      <c r="E89" s="11"/>
      <c r="F89" s="11"/>
      <c r="G89" s="11"/>
      <c r="H89" s="21"/>
      <c r="I89" s="11"/>
      <c r="J89" s="11"/>
    </row>
    <row r="90" spans="1:10" x14ac:dyDescent="0.2">
      <c r="A90" s="1">
        <v>2011</v>
      </c>
      <c r="B90" s="14" t="s">
        <v>79</v>
      </c>
      <c r="C90" s="11">
        <v>12</v>
      </c>
      <c r="D90" s="24">
        <f>+C90/C94</f>
        <v>0.10714285714285714</v>
      </c>
      <c r="E90" s="2"/>
      <c r="F90" s="11">
        <f>H90/C90</f>
        <v>1328.8333333333333</v>
      </c>
      <c r="G90" s="11"/>
      <c r="H90" s="18">
        <v>15946</v>
      </c>
      <c r="I90" s="24">
        <f>+H90/H94</f>
        <v>4.6855624966943073E-2</v>
      </c>
      <c r="J90" s="24"/>
    </row>
    <row r="91" spans="1:10" x14ac:dyDescent="0.2">
      <c r="A91" s="1"/>
      <c r="B91" s="14" t="s">
        <v>155</v>
      </c>
      <c r="C91" s="11">
        <v>33</v>
      </c>
      <c r="D91" s="24">
        <f>+C91/C94</f>
        <v>0.29464285714285715</v>
      </c>
      <c r="E91" s="2"/>
      <c r="F91" s="11">
        <f>H91/C91</f>
        <v>3001.787878787879</v>
      </c>
      <c r="G91" s="11"/>
      <c r="H91" s="18">
        <v>99059</v>
      </c>
      <c r="I91" s="24">
        <f>+H91/H94</f>
        <v>0.29107433548227857</v>
      </c>
      <c r="J91" s="24"/>
    </row>
    <row r="92" spans="1:10" x14ac:dyDescent="0.2">
      <c r="A92" s="1"/>
      <c r="B92" s="14" t="s">
        <v>80</v>
      </c>
      <c r="C92" s="11">
        <v>67</v>
      </c>
      <c r="D92" s="24">
        <f>+C92/C94</f>
        <v>0.5982142857142857</v>
      </c>
      <c r="E92" s="2"/>
      <c r="F92" s="11">
        <f>H92/C92</f>
        <v>3362.9402985074626</v>
      </c>
      <c r="G92" s="11"/>
      <c r="H92" s="18">
        <v>225317</v>
      </c>
      <c r="I92" s="24">
        <f>+H92/H94</f>
        <v>0.66207003955077837</v>
      </c>
      <c r="J92" s="24"/>
    </row>
    <row r="93" spans="1:10" x14ac:dyDescent="0.2">
      <c r="A93" s="1"/>
      <c r="B93" s="14" t="s">
        <v>62</v>
      </c>
      <c r="C93" s="11" t="s">
        <v>254</v>
      </c>
      <c r="D93" s="24" t="s">
        <v>254</v>
      </c>
      <c r="E93" s="2"/>
      <c r="F93" s="11" t="s">
        <v>254</v>
      </c>
      <c r="G93" s="11"/>
      <c r="H93" s="18" t="s">
        <v>254</v>
      </c>
      <c r="I93" s="24" t="s">
        <v>254</v>
      </c>
      <c r="J93" s="24"/>
    </row>
    <row r="94" spans="1:10" x14ac:dyDescent="0.2">
      <c r="A94" s="1"/>
      <c r="B94" s="14" t="s">
        <v>61</v>
      </c>
      <c r="C94" s="11">
        <f>SUM(C90:C93)</f>
        <v>112</v>
      </c>
      <c r="D94" s="11"/>
      <c r="E94" s="11"/>
      <c r="F94" s="23">
        <f>H94/C94</f>
        <v>3038.5892857142858</v>
      </c>
      <c r="G94" s="11"/>
      <c r="H94" s="10">
        <f>SUM(H90:H93)</f>
        <v>340322</v>
      </c>
      <c r="I94" s="11"/>
      <c r="J94" s="11"/>
    </row>
    <row r="95" spans="1:10" x14ac:dyDescent="0.2">
      <c r="A95" s="1"/>
      <c r="B95" s="14"/>
      <c r="C95" s="11"/>
      <c r="D95" s="11"/>
      <c r="E95" s="11"/>
      <c r="F95" s="11"/>
      <c r="G95" s="11"/>
      <c r="H95" s="21"/>
      <c r="I95" s="11"/>
      <c r="J95" s="11"/>
    </row>
    <row r="96" spans="1:10" x14ac:dyDescent="0.2">
      <c r="A96" s="1">
        <v>2010</v>
      </c>
      <c r="B96" s="14" t="s">
        <v>79</v>
      </c>
      <c r="C96" s="11">
        <v>10</v>
      </c>
      <c r="D96" s="24">
        <f>+C96/C$100</f>
        <v>8.6206896551724144E-2</v>
      </c>
      <c r="E96" s="11"/>
      <c r="F96" s="11">
        <f>H96/C96</f>
        <v>1490.2</v>
      </c>
      <c r="G96" s="11"/>
      <c r="H96" s="11">
        <v>14902</v>
      </c>
      <c r="I96" s="24">
        <f>+H96/H$100</f>
        <v>2.7106916065331634E-2</v>
      </c>
      <c r="J96" s="24"/>
    </row>
    <row r="97" spans="1:10" x14ac:dyDescent="0.2">
      <c r="A97" s="1"/>
      <c r="B97" s="14" t="s">
        <v>155</v>
      </c>
      <c r="C97" s="11">
        <v>31</v>
      </c>
      <c r="D97" s="24">
        <f t="shared" ref="D97:D99" si="14">+C97/C$100</f>
        <v>0.26724137931034481</v>
      </c>
      <c r="E97" s="11"/>
      <c r="F97" s="11">
        <f t="shared" ref="F97:F99" si="15">H97/C97</f>
        <v>3990.1612903225805</v>
      </c>
      <c r="G97" s="11"/>
      <c r="H97" s="11">
        <v>123695</v>
      </c>
      <c r="I97" s="24">
        <f t="shared" ref="I97:I99" si="16">+H97/H$100</f>
        <v>0.22500268304262491</v>
      </c>
      <c r="J97" s="24"/>
    </row>
    <row r="98" spans="1:10" x14ac:dyDescent="0.2">
      <c r="A98" s="1"/>
      <c r="B98" s="14" t="s">
        <v>80</v>
      </c>
      <c r="C98" s="11">
        <v>72</v>
      </c>
      <c r="D98" s="24">
        <f t="shared" si="14"/>
        <v>0.62068965517241381</v>
      </c>
      <c r="E98" s="11"/>
      <c r="F98" s="11">
        <f t="shared" si="15"/>
        <v>5692.6527777777774</v>
      </c>
      <c r="G98" s="11"/>
      <c r="H98" s="11">
        <v>409871</v>
      </c>
      <c r="I98" s="24">
        <f t="shared" si="16"/>
        <v>0.74556024658525977</v>
      </c>
      <c r="J98" s="24"/>
    </row>
    <row r="99" spans="1:10" x14ac:dyDescent="0.2">
      <c r="A99" s="1"/>
      <c r="B99" s="14" t="s">
        <v>62</v>
      </c>
      <c r="C99" s="19">
        <v>3</v>
      </c>
      <c r="D99" s="24">
        <f t="shared" si="14"/>
        <v>2.5862068965517241E-2</v>
      </c>
      <c r="E99" s="11"/>
      <c r="F99" s="11">
        <f t="shared" si="15"/>
        <v>427</v>
      </c>
      <c r="G99" s="11"/>
      <c r="H99" s="19">
        <v>1281</v>
      </c>
      <c r="I99" s="24">
        <f t="shared" si="16"/>
        <v>2.3301543067836411E-3</v>
      </c>
      <c r="J99" s="24"/>
    </row>
    <row r="100" spans="1:10" x14ac:dyDescent="0.2">
      <c r="A100" s="1"/>
      <c r="B100" s="14" t="s">
        <v>61</v>
      </c>
      <c r="C100" s="11">
        <f>SUM(C96:C99)</f>
        <v>116</v>
      </c>
      <c r="D100" s="11"/>
      <c r="E100" s="11"/>
      <c r="F100" s="23">
        <f>H100/C100</f>
        <v>4739.2155172413795</v>
      </c>
      <c r="G100" s="11"/>
      <c r="H100" s="10">
        <f>SUM(H96:H99)</f>
        <v>549749</v>
      </c>
      <c r="I100" s="11"/>
      <c r="J100" s="11"/>
    </row>
    <row r="101" spans="1:10" x14ac:dyDescent="0.2">
      <c r="A101" s="1"/>
      <c r="B101" s="14"/>
      <c r="C101" s="11"/>
      <c r="D101" s="11"/>
      <c r="E101" s="11"/>
      <c r="F101" s="11"/>
      <c r="G101" s="11"/>
      <c r="H101" s="21"/>
      <c r="I101" s="11"/>
      <c r="J101" s="11"/>
    </row>
    <row r="102" spans="1:10" x14ac:dyDescent="0.2">
      <c r="A102" s="344" t="s">
        <v>227</v>
      </c>
      <c r="B102" s="344"/>
      <c r="C102" s="344"/>
      <c r="D102" s="344"/>
      <c r="E102" s="344"/>
      <c r="F102" s="344"/>
      <c r="G102" s="344"/>
      <c r="H102" s="344"/>
      <c r="I102" s="344"/>
      <c r="J102" s="27"/>
    </row>
    <row r="103" spans="1:10" x14ac:dyDescent="0.2">
      <c r="A103" s="70"/>
      <c r="B103" s="354" t="s">
        <v>68</v>
      </c>
      <c r="C103" s="354"/>
      <c r="D103" s="354"/>
      <c r="E103" s="70"/>
      <c r="F103" s="354" t="s">
        <v>69</v>
      </c>
      <c r="G103" s="354"/>
      <c r="H103" s="354"/>
      <c r="I103" s="354"/>
      <c r="J103" s="11"/>
    </row>
    <row r="104" spans="1:10" ht="33.75" x14ac:dyDescent="0.2">
      <c r="A104" s="77" t="s">
        <v>51</v>
      </c>
      <c r="B104" s="98" t="s">
        <v>64</v>
      </c>
      <c r="C104" s="98" t="s">
        <v>162</v>
      </c>
      <c r="D104" s="98" t="s">
        <v>65</v>
      </c>
      <c r="E104" s="98"/>
      <c r="F104" s="85" t="s">
        <v>222</v>
      </c>
      <c r="G104" s="98"/>
      <c r="H104" s="22" t="s">
        <v>67</v>
      </c>
      <c r="I104" s="98" t="s">
        <v>65</v>
      </c>
      <c r="J104" s="11"/>
    </row>
    <row r="105" spans="1:10" x14ac:dyDescent="0.2">
      <c r="A105" s="1">
        <v>2009</v>
      </c>
      <c r="B105" s="14" t="s">
        <v>79</v>
      </c>
      <c r="C105" s="11">
        <v>5</v>
      </c>
      <c r="D105" s="24">
        <f>+C105/C$109</f>
        <v>5.1546391752577317E-2</v>
      </c>
      <c r="E105" s="2"/>
      <c r="F105" s="11">
        <v>2160</v>
      </c>
      <c r="G105" s="11"/>
      <c r="H105" s="18">
        <v>10800</v>
      </c>
      <c r="I105" s="24">
        <f>+H105/H$109</f>
        <v>3.6962756600247788E-2</v>
      </c>
      <c r="J105" s="24"/>
    </row>
    <row r="106" spans="1:10" x14ac:dyDescent="0.2">
      <c r="A106" s="1"/>
      <c r="B106" s="14" t="s">
        <v>155</v>
      </c>
      <c r="C106" s="11">
        <v>28</v>
      </c>
      <c r="D106" s="24">
        <f>+C106/C$109</f>
        <v>0.28865979381443296</v>
      </c>
      <c r="E106" s="2"/>
      <c r="F106" s="11">
        <v>3552.67</v>
      </c>
      <c r="G106" s="11"/>
      <c r="H106" s="18">
        <v>99475</v>
      </c>
      <c r="I106" s="24">
        <f>+H106/H$109</f>
        <v>0.34045094563052303</v>
      </c>
      <c r="J106" s="24"/>
    </row>
    <row r="107" spans="1:10" x14ac:dyDescent="0.2">
      <c r="A107" s="1"/>
      <c r="B107" s="14" t="s">
        <v>80</v>
      </c>
      <c r="C107" s="11">
        <v>64</v>
      </c>
      <c r="D107" s="24">
        <f>+C107/C$109</f>
        <v>0.65979381443298968</v>
      </c>
      <c r="E107" s="2"/>
      <c r="F107" s="11">
        <v>2842.35</v>
      </c>
      <c r="G107" s="11"/>
      <c r="H107" s="18">
        <v>181911</v>
      </c>
      <c r="I107" s="24">
        <f>+H107/H$109</f>
        <v>0.62258629776922914</v>
      </c>
      <c r="J107" s="24"/>
    </row>
    <row r="108" spans="1:10" x14ac:dyDescent="0.2">
      <c r="A108" s="1"/>
      <c r="B108" s="14" t="s">
        <v>62</v>
      </c>
      <c r="C108" s="19">
        <v>0</v>
      </c>
      <c r="D108" s="24" t="s">
        <v>13</v>
      </c>
      <c r="E108" s="2"/>
      <c r="F108" s="19" t="s">
        <v>13</v>
      </c>
      <c r="G108" s="11"/>
      <c r="H108" s="20" t="s">
        <v>13</v>
      </c>
      <c r="I108" s="24" t="s">
        <v>13</v>
      </c>
      <c r="J108" s="24"/>
    </row>
    <row r="109" spans="1:10" x14ac:dyDescent="0.2">
      <c r="A109" s="1"/>
      <c r="B109" s="14" t="s">
        <v>61</v>
      </c>
      <c r="C109" s="11">
        <f>SUM(C105:C108)</f>
        <v>97</v>
      </c>
      <c r="D109" s="11"/>
      <c r="E109" s="11"/>
      <c r="F109" s="23">
        <f>H109/C109</f>
        <v>3012.2268041237112</v>
      </c>
      <c r="G109" s="11"/>
      <c r="H109" s="10">
        <f>SUM(H105:H108)</f>
        <v>292186</v>
      </c>
      <c r="I109" s="11"/>
      <c r="J109" s="11"/>
    </row>
    <row r="110" spans="1:10" x14ac:dyDescent="0.2">
      <c r="A110" s="1"/>
      <c r="B110" s="14"/>
      <c r="C110" s="11"/>
      <c r="D110" s="11"/>
      <c r="E110" s="11"/>
      <c r="F110" s="11"/>
      <c r="G110" s="11"/>
      <c r="H110" s="21"/>
      <c r="I110" s="11"/>
      <c r="J110" s="11"/>
    </row>
    <row r="111" spans="1:10" x14ac:dyDescent="0.2">
      <c r="A111" s="1">
        <v>2008</v>
      </c>
      <c r="B111" s="14" t="s">
        <v>79</v>
      </c>
      <c r="C111" s="11">
        <v>4</v>
      </c>
      <c r="D111" s="24">
        <f>+C111/C$115</f>
        <v>4.6511627906976744E-2</v>
      </c>
      <c r="E111" s="2"/>
      <c r="F111" s="11">
        <v>1341</v>
      </c>
      <c r="G111" s="11"/>
      <c r="H111" s="18">
        <v>5364</v>
      </c>
      <c r="I111" s="24">
        <f>+H111/H$115</f>
        <v>4.6902051308955459E-2</v>
      </c>
      <c r="J111" s="24"/>
    </row>
    <row r="112" spans="1:10" x14ac:dyDescent="0.2">
      <c r="A112" s="1"/>
      <c r="B112" s="14" t="s">
        <v>155</v>
      </c>
      <c r="C112" s="11">
        <v>27</v>
      </c>
      <c r="D112" s="24">
        <f>+C112/C$115</f>
        <v>0.31395348837209303</v>
      </c>
      <c r="E112" s="2"/>
      <c r="F112" s="11">
        <v>1486</v>
      </c>
      <c r="G112" s="11"/>
      <c r="H112" s="18">
        <v>42835</v>
      </c>
      <c r="I112" s="24">
        <f>+H112/H$115</f>
        <v>0.37454313344875223</v>
      </c>
      <c r="J112" s="24"/>
    </row>
    <row r="113" spans="1:10" x14ac:dyDescent="0.2">
      <c r="A113" s="1"/>
      <c r="B113" s="14" t="s">
        <v>80</v>
      </c>
      <c r="C113" s="11">
        <v>55</v>
      </c>
      <c r="D113" s="24">
        <f>+C113/C$115</f>
        <v>0.63953488372093026</v>
      </c>
      <c r="E113" s="2"/>
      <c r="F113" s="11">
        <v>1203</v>
      </c>
      <c r="G113" s="11"/>
      <c r="H113" s="18">
        <v>66167</v>
      </c>
      <c r="I113" s="24">
        <f>+H113/H$115</f>
        <v>0.57855481524229224</v>
      </c>
      <c r="J113" s="24"/>
    </row>
    <row r="114" spans="1:10" x14ac:dyDescent="0.2">
      <c r="A114" s="1"/>
      <c r="B114" s="14" t="s">
        <v>62</v>
      </c>
      <c r="C114" s="19">
        <v>0</v>
      </c>
      <c r="D114" s="24" t="s">
        <v>13</v>
      </c>
      <c r="E114" s="2"/>
      <c r="F114" s="19" t="s">
        <v>13</v>
      </c>
      <c r="G114" s="11"/>
      <c r="H114" s="20" t="s">
        <v>13</v>
      </c>
      <c r="I114" s="24" t="s">
        <v>13</v>
      </c>
      <c r="J114" s="24"/>
    </row>
    <row r="115" spans="1:10" x14ac:dyDescent="0.2">
      <c r="A115" s="1"/>
      <c r="B115" s="14" t="s">
        <v>61</v>
      </c>
      <c r="C115" s="11">
        <f>SUM(C111:C114)</f>
        <v>86</v>
      </c>
      <c r="D115" s="11"/>
      <c r="E115" s="11"/>
      <c r="F115" s="23">
        <f>H115/C115</f>
        <v>1329.8372093023256</v>
      </c>
      <c r="G115" s="11"/>
      <c r="H115" s="10">
        <f>SUM(H111:H114)</f>
        <v>114366</v>
      </c>
      <c r="I115" s="11"/>
      <c r="J115" s="11"/>
    </row>
    <row r="116" spans="1:10" x14ac:dyDescent="0.2">
      <c r="A116" s="1"/>
      <c r="B116" s="14"/>
      <c r="C116" s="11"/>
      <c r="D116" s="11"/>
      <c r="E116" s="11"/>
      <c r="F116" s="11"/>
      <c r="G116" s="11"/>
      <c r="H116" s="21"/>
      <c r="I116" s="11"/>
      <c r="J116" s="11"/>
    </row>
    <row r="117" spans="1:10" x14ac:dyDescent="0.2">
      <c r="A117" s="1">
        <v>2007</v>
      </c>
      <c r="B117" s="14" t="s">
        <v>79</v>
      </c>
      <c r="C117" s="11">
        <v>3</v>
      </c>
      <c r="D117" s="24">
        <v>3.7999999999999999E-2</v>
      </c>
      <c r="E117" s="2"/>
      <c r="F117" s="11">
        <v>3179.66</v>
      </c>
      <c r="G117" s="11"/>
      <c r="H117" s="18">
        <v>9539</v>
      </c>
      <c r="I117" s="24">
        <v>4.3799999999999999E-2</v>
      </c>
      <c r="J117" s="24"/>
    </row>
    <row r="118" spans="1:10" x14ac:dyDescent="0.2">
      <c r="A118" s="1"/>
      <c r="B118" s="14" t="s">
        <v>155</v>
      </c>
      <c r="C118" s="11">
        <v>25</v>
      </c>
      <c r="D118" s="24">
        <v>0.3165</v>
      </c>
      <c r="E118" s="2"/>
      <c r="F118" s="11">
        <v>2609.6</v>
      </c>
      <c r="G118" s="11"/>
      <c r="H118" s="18">
        <v>65240</v>
      </c>
      <c r="I118" s="24">
        <v>0.2994</v>
      </c>
      <c r="J118" s="24"/>
    </row>
    <row r="119" spans="1:10" x14ac:dyDescent="0.2">
      <c r="A119" s="1"/>
      <c r="B119" s="14" t="s">
        <v>80</v>
      </c>
      <c r="C119" s="11">
        <v>51</v>
      </c>
      <c r="D119" s="24">
        <v>0.64559999999999995</v>
      </c>
      <c r="E119" s="2"/>
      <c r="F119" s="11">
        <v>2806.96</v>
      </c>
      <c r="G119" s="11"/>
      <c r="H119" s="18">
        <v>143155</v>
      </c>
      <c r="I119" s="24">
        <v>0.65690000000000004</v>
      </c>
      <c r="J119" s="24"/>
    </row>
    <row r="120" spans="1:10" x14ac:dyDescent="0.2">
      <c r="A120" s="1"/>
      <c r="B120" s="14" t="s">
        <v>62</v>
      </c>
      <c r="C120" s="19">
        <v>0</v>
      </c>
      <c r="D120" s="24" t="s">
        <v>13</v>
      </c>
      <c r="E120" s="2"/>
      <c r="F120" s="19" t="s">
        <v>13</v>
      </c>
      <c r="G120" s="11"/>
      <c r="H120" s="20" t="s">
        <v>13</v>
      </c>
      <c r="I120" s="24" t="s">
        <v>13</v>
      </c>
      <c r="J120" s="24"/>
    </row>
    <row r="121" spans="1:10" x14ac:dyDescent="0.2">
      <c r="A121" s="1"/>
      <c r="B121" s="14" t="s">
        <v>61</v>
      </c>
      <c r="C121" s="11">
        <f>SUM(C117:C120)</f>
        <v>79</v>
      </c>
      <c r="D121" s="11"/>
      <c r="E121" s="11"/>
      <c r="F121" s="23">
        <f>H121/C121</f>
        <v>2758.6582278481014</v>
      </c>
      <c r="G121" s="11"/>
      <c r="H121" s="10">
        <f>SUM(H117:H120)</f>
        <v>217934</v>
      </c>
      <c r="I121" s="11"/>
      <c r="J121" s="11"/>
    </row>
    <row r="122" spans="1:10" x14ac:dyDescent="0.2">
      <c r="A122" s="1"/>
      <c r="B122" s="14"/>
      <c r="C122" s="11"/>
      <c r="D122" s="11"/>
      <c r="E122" s="11"/>
      <c r="F122" s="11"/>
      <c r="G122" s="11"/>
      <c r="H122" s="21"/>
      <c r="I122" s="11"/>
      <c r="J122" s="11"/>
    </row>
    <row r="123" spans="1:10" x14ac:dyDescent="0.2">
      <c r="A123" s="1">
        <v>2006</v>
      </c>
      <c r="B123" s="14" t="s">
        <v>79</v>
      </c>
      <c r="C123" s="11">
        <v>3</v>
      </c>
      <c r="D123" s="24">
        <v>3.5714285714285712E-2</v>
      </c>
      <c r="E123" s="2"/>
      <c r="F123" s="11">
        <v>2398</v>
      </c>
      <c r="G123" s="11"/>
      <c r="H123" s="18">
        <v>7194</v>
      </c>
      <c r="I123" s="24">
        <v>3.1054131054131053E-2</v>
      </c>
      <c r="J123" s="24"/>
    </row>
    <row r="124" spans="1:10" x14ac:dyDescent="0.2">
      <c r="A124" s="1"/>
      <c r="B124" s="14" t="s">
        <v>155</v>
      </c>
      <c r="C124" s="11">
        <v>24</v>
      </c>
      <c r="D124" s="24">
        <v>0.2857142857142857</v>
      </c>
      <c r="E124" s="2"/>
      <c r="F124" s="11">
        <v>1983.0416666666667</v>
      </c>
      <c r="G124" s="11"/>
      <c r="H124" s="18">
        <v>47593</v>
      </c>
      <c r="I124" s="24">
        <v>0.20544332210998878</v>
      </c>
      <c r="J124" s="24"/>
    </row>
    <row r="125" spans="1:10" x14ac:dyDescent="0.2">
      <c r="A125" s="1"/>
      <c r="B125" s="14" t="s">
        <v>80</v>
      </c>
      <c r="C125" s="11">
        <v>57</v>
      </c>
      <c r="D125" s="24">
        <v>0.6785714285714286</v>
      </c>
      <c r="E125" s="2"/>
      <c r="F125" s="11">
        <v>3103.0350877192982</v>
      </c>
      <c r="G125" s="11"/>
      <c r="H125" s="18">
        <v>176873</v>
      </c>
      <c r="I125" s="24">
        <v>0.76350254683588015</v>
      </c>
      <c r="J125" s="24"/>
    </row>
    <row r="126" spans="1:10" x14ac:dyDescent="0.2">
      <c r="A126" s="1"/>
      <c r="B126" s="14" t="s">
        <v>62</v>
      </c>
      <c r="C126" s="11" t="s">
        <v>254</v>
      </c>
      <c r="D126" s="24" t="s">
        <v>254</v>
      </c>
      <c r="E126" s="2"/>
      <c r="F126" s="11" t="s">
        <v>254</v>
      </c>
      <c r="G126" s="11"/>
      <c r="H126" s="18" t="s">
        <v>254</v>
      </c>
      <c r="I126" s="24" t="s">
        <v>254</v>
      </c>
      <c r="J126" s="24"/>
    </row>
    <row r="127" spans="1:10" x14ac:dyDescent="0.2">
      <c r="A127" s="1"/>
      <c r="B127" s="14" t="s">
        <v>61</v>
      </c>
      <c r="C127" s="11">
        <v>84</v>
      </c>
      <c r="D127" s="11"/>
      <c r="E127" s="11"/>
      <c r="F127" s="23">
        <v>2757.8571428571427</v>
      </c>
      <c r="G127" s="11"/>
      <c r="H127" s="10">
        <v>231660</v>
      </c>
      <c r="I127" s="11"/>
      <c r="J127" s="11"/>
    </row>
    <row r="128" spans="1:10" x14ac:dyDescent="0.2">
      <c r="A128" s="1"/>
      <c r="B128" s="14"/>
      <c r="C128" s="11"/>
      <c r="D128" s="11"/>
      <c r="E128" s="11"/>
      <c r="F128" s="11"/>
      <c r="G128" s="11"/>
      <c r="H128" s="21"/>
      <c r="I128" s="11"/>
      <c r="J128" s="11"/>
    </row>
    <row r="129" spans="1:10" x14ac:dyDescent="0.2">
      <c r="A129" s="1">
        <v>2005</v>
      </c>
      <c r="B129" s="14" t="s">
        <v>79</v>
      </c>
      <c r="C129" s="11">
        <v>6</v>
      </c>
      <c r="D129" s="24">
        <v>6.5934065934065936E-2</v>
      </c>
      <c r="E129" s="2"/>
      <c r="F129" s="11">
        <v>4309</v>
      </c>
      <c r="G129" s="11"/>
      <c r="H129" s="18">
        <v>25854</v>
      </c>
      <c r="I129" s="24">
        <v>5.379861414570198E-2</v>
      </c>
      <c r="J129" s="24"/>
    </row>
    <row r="130" spans="1:10" x14ac:dyDescent="0.2">
      <c r="A130" s="1"/>
      <c r="B130" s="14" t="s">
        <v>155</v>
      </c>
      <c r="C130" s="11">
        <v>24</v>
      </c>
      <c r="D130" s="24">
        <v>0.26373626373626374</v>
      </c>
      <c r="E130" s="2"/>
      <c r="F130" s="11">
        <v>4801.166666666667</v>
      </c>
      <c r="G130" s="11"/>
      <c r="H130" s="18">
        <v>115228</v>
      </c>
      <c r="I130" s="24">
        <v>0.2397736021807437</v>
      </c>
      <c r="J130" s="24"/>
    </row>
    <row r="131" spans="1:10" x14ac:dyDescent="0.2">
      <c r="A131" s="1"/>
      <c r="B131" s="14" t="s">
        <v>80</v>
      </c>
      <c r="C131" s="11">
        <v>61</v>
      </c>
      <c r="D131" s="24">
        <v>0.67032967032967028</v>
      </c>
      <c r="E131" s="2"/>
      <c r="F131" s="11">
        <v>5565.377049180328</v>
      </c>
      <c r="G131" s="11"/>
      <c r="H131" s="18">
        <v>339488</v>
      </c>
      <c r="I131" s="24">
        <v>0.7064277836735543</v>
      </c>
      <c r="J131" s="24"/>
    </row>
    <row r="132" spans="1:10" x14ac:dyDescent="0.2">
      <c r="A132" s="1"/>
      <c r="B132" s="14" t="s">
        <v>62</v>
      </c>
      <c r="C132" s="11" t="s">
        <v>254</v>
      </c>
      <c r="D132" s="24" t="s">
        <v>254</v>
      </c>
      <c r="E132" s="2"/>
      <c r="F132" s="11" t="s">
        <v>254</v>
      </c>
      <c r="G132" s="11"/>
      <c r="H132" s="18" t="s">
        <v>254</v>
      </c>
      <c r="I132" s="24" t="s">
        <v>254</v>
      </c>
      <c r="J132" s="24"/>
    </row>
    <row r="133" spans="1:10" x14ac:dyDescent="0.2">
      <c r="A133" s="1"/>
      <c r="B133" s="14" t="s">
        <v>61</v>
      </c>
      <c r="C133" s="11">
        <v>91</v>
      </c>
      <c r="D133" s="11"/>
      <c r="E133" s="11"/>
      <c r="F133" s="23">
        <v>5280.9890109890111</v>
      </c>
      <c r="G133" s="11"/>
      <c r="H133" s="10">
        <v>480570</v>
      </c>
      <c r="I133" s="11"/>
      <c r="J133" s="24"/>
    </row>
    <row r="134" spans="1:10" x14ac:dyDescent="0.2">
      <c r="A134" s="1"/>
      <c r="B134" s="14"/>
      <c r="C134" s="11"/>
      <c r="D134" s="11"/>
      <c r="E134" s="11"/>
      <c r="F134" s="11"/>
      <c r="G134" s="11"/>
      <c r="H134" s="21"/>
      <c r="I134" s="11"/>
      <c r="J134" s="24"/>
    </row>
    <row r="135" spans="1:10" x14ac:dyDescent="0.2">
      <c r="A135" s="1">
        <v>2004</v>
      </c>
      <c r="B135" s="14" t="s">
        <v>79</v>
      </c>
      <c r="C135" s="11">
        <v>8</v>
      </c>
      <c r="D135" s="24">
        <v>9.3023255813953487E-2</v>
      </c>
      <c r="E135" s="2"/>
      <c r="F135" s="11">
        <v>4462.5</v>
      </c>
      <c r="G135" s="11"/>
      <c r="H135" s="18">
        <v>35700</v>
      </c>
      <c r="I135" s="24">
        <v>6.0049250477702723E-2</v>
      </c>
      <c r="J135" s="24"/>
    </row>
    <row r="136" spans="1:10" x14ac:dyDescent="0.2">
      <c r="A136" s="1"/>
      <c r="B136" s="14" t="s">
        <v>155</v>
      </c>
      <c r="C136" s="11">
        <v>20</v>
      </c>
      <c r="D136" s="24">
        <v>0.23255813953488372</v>
      </c>
      <c r="E136" s="2"/>
      <c r="F136" s="11">
        <v>5796.65</v>
      </c>
      <c r="G136" s="11"/>
      <c r="H136" s="18">
        <v>115933</v>
      </c>
      <c r="I136" s="24">
        <v>0.19500531528379578</v>
      </c>
      <c r="J136" s="24"/>
    </row>
    <row r="137" spans="1:10" x14ac:dyDescent="0.2">
      <c r="A137" s="1"/>
      <c r="B137" s="14" t="s">
        <v>80</v>
      </c>
      <c r="C137" s="11">
        <v>58</v>
      </c>
      <c r="D137" s="24">
        <v>0.67441860465116277</v>
      </c>
      <c r="E137" s="2"/>
      <c r="F137" s="11">
        <v>7635.8448275862065</v>
      </c>
      <c r="G137" s="11"/>
      <c r="H137" s="18">
        <v>442879</v>
      </c>
      <c r="I137" s="24">
        <v>0.74494543423850146</v>
      </c>
      <c r="J137" s="24"/>
    </row>
    <row r="138" spans="1:10" x14ac:dyDescent="0.2">
      <c r="A138" s="1"/>
      <c r="B138" s="14" t="s">
        <v>62</v>
      </c>
      <c r="C138" s="11" t="s">
        <v>254</v>
      </c>
      <c r="D138" s="24" t="s">
        <v>254</v>
      </c>
      <c r="E138" s="2"/>
      <c r="F138" s="11" t="s">
        <v>254</v>
      </c>
      <c r="G138" s="11"/>
      <c r="H138" s="18" t="s">
        <v>254</v>
      </c>
      <c r="I138" s="24" t="s">
        <v>254</v>
      </c>
      <c r="J138" s="24"/>
    </row>
    <row r="139" spans="1:10" x14ac:dyDescent="0.2">
      <c r="A139" s="1"/>
      <c r="B139" s="14" t="s">
        <v>61</v>
      </c>
      <c r="C139" s="11">
        <v>86</v>
      </c>
      <c r="D139" s="11"/>
      <c r="E139" s="11"/>
      <c r="F139" s="23">
        <v>6912.9302325581393</v>
      </c>
      <c r="G139" s="11"/>
      <c r="H139" s="10">
        <v>594512</v>
      </c>
      <c r="I139" s="11"/>
      <c r="J139" s="11"/>
    </row>
    <row r="140" spans="1:10" x14ac:dyDescent="0.2">
      <c r="A140" s="1"/>
      <c r="B140" s="14"/>
      <c r="C140" s="11"/>
      <c r="D140" s="11"/>
      <c r="E140" s="11"/>
      <c r="F140" s="11"/>
      <c r="G140" s="11"/>
      <c r="H140" s="21"/>
      <c r="I140" s="11"/>
      <c r="J140" s="11"/>
    </row>
    <row r="141" spans="1:10" x14ac:dyDescent="0.2">
      <c r="A141" s="1">
        <v>2003</v>
      </c>
      <c r="B141" s="14" t="s">
        <v>79</v>
      </c>
      <c r="C141" s="11">
        <v>10</v>
      </c>
      <c r="D141" s="24">
        <f>C141/C$145</f>
        <v>0.12195121951219512</v>
      </c>
      <c r="E141" s="11"/>
      <c r="F141" s="11">
        <f>H141/C141</f>
        <v>6140.7</v>
      </c>
      <c r="G141" s="11"/>
      <c r="H141" s="18">
        <v>61407</v>
      </c>
      <c r="I141" s="24">
        <f>H141/H$145</f>
        <v>7.0057888143768871E-2</v>
      </c>
      <c r="J141" s="27"/>
    </row>
    <row r="142" spans="1:10" x14ac:dyDescent="0.2">
      <c r="A142" s="1"/>
      <c r="B142" s="14" t="s">
        <v>155</v>
      </c>
      <c r="C142" s="11">
        <v>19</v>
      </c>
      <c r="D142" s="24">
        <f>C142/C$145</f>
        <v>0.23170731707317074</v>
      </c>
      <c r="E142" s="11"/>
      <c r="F142" s="11">
        <f>H142/C142</f>
        <v>7433.4210526315792</v>
      </c>
      <c r="G142" s="11"/>
      <c r="H142" s="18">
        <v>141235</v>
      </c>
      <c r="I142" s="24">
        <f>H142/H$145</f>
        <v>0.1611318877649974</v>
      </c>
      <c r="J142" s="11"/>
    </row>
    <row r="143" spans="1:10" x14ac:dyDescent="0.2">
      <c r="A143" s="1"/>
      <c r="B143" s="14" t="s">
        <v>80</v>
      </c>
      <c r="C143" s="11">
        <v>53</v>
      </c>
      <c r="D143" s="24">
        <f>C143/C$145</f>
        <v>0.64634146341463417</v>
      </c>
      <c r="E143" s="11"/>
      <c r="F143" s="11">
        <f>H143/C143</f>
        <v>12714.641509433963</v>
      </c>
      <c r="G143" s="11"/>
      <c r="H143" s="18">
        <v>673876</v>
      </c>
      <c r="I143" s="24">
        <f>H143/H$145</f>
        <v>0.76881022409123367</v>
      </c>
      <c r="J143" s="11"/>
    </row>
    <row r="144" spans="1:10" x14ac:dyDescent="0.2">
      <c r="A144" s="1"/>
      <c r="B144" s="14" t="s">
        <v>62</v>
      </c>
      <c r="C144" s="19">
        <v>0</v>
      </c>
      <c r="D144" s="27" t="s">
        <v>13</v>
      </c>
      <c r="E144" s="11"/>
      <c r="F144" s="169" t="s">
        <v>13</v>
      </c>
      <c r="G144" s="11"/>
      <c r="H144" s="169" t="s">
        <v>13</v>
      </c>
      <c r="I144" s="27" t="s">
        <v>13</v>
      </c>
      <c r="J144" s="70"/>
    </row>
    <row r="145" spans="1:10" x14ac:dyDescent="0.2">
      <c r="A145" s="1"/>
      <c r="B145" s="14" t="s">
        <v>61</v>
      </c>
      <c r="C145" s="11">
        <f>SUM(C141:C144)</f>
        <v>82</v>
      </c>
      <c r="D145" s="11"/>
      <c r="E145" s="11"/>
      <c r="F145" s="23">
        <f>H145/C145</f>
        <v>10689.243902439024</v>
      </c>
      <c r="G145" s="11"/>
      <c r="H145" s="10">
        <f>SUM(H141:H144)</f>
        <v>876518</v>
      </c>
      <c r="I145" s="11"/>
      <c r="J145" s="81"/>
    </row>
    <row r="146" spans="1:10" x14ac:dyDescent="0.2">
      <c r="A146" s="1"/>
      <c r="B146" s="14"/>
      <c r="C146" s="11"/>
      <c r="D146" s="11"/>
      <c r="E146" s="11"/>
      <c r="F146" s="11"/>
      <c r="G146" s="11"/>
      <c r="H146" s="21"/>
      <c r="I146" s="11"/>
      <c r="J146" s="7"/>
    </row>
    <row r="147" spans="1:10" x14ac:dyDescent="0.2">
      <c r="A147" s="1">
        <v>2002</v>
      </c>
      <c r="B147" s="14" t="s">
        <v>79</v>
      </c>
      <c r="C147" s="11">
        <v>7</v>
      </c>
      <c r="D147" s="24">
        <f>C147/C$151</f>
        <v>9.3333333333333338E-2</v>
      </c>
      <c r="E147" s="11"/>
      <c r="F147" s="11">
        <f>H147/C147</f>
        <v>7326.1428571428569</v>
      </c>
      <c r="G147" s="11"/>
      <c r="H147" s="18">
        <v>51283</v>
      </c>
      <c r="I147" s="24">
        <f>H147/H$151</f>
        <v>7.5455124630507811E-2</v>
      </c>
      <c r="J147" s="17"/>
    </row>
    <row r="148" spans="1:10" x14ac:dyDescent="0.2">
      <c r="A148" s="1"/>
      <c r="B148" s="14" t="s">
        <v>155</v>
      </c>
      <c r="C148" s="11">
        <v>17</v>
      </c>
      <c r="D148" s="24">
        <f>C148/C$151</f>
        <v>0.22666666666666666</v>
      </c>
      <c r="E148" s="11"/>
      <c r="F148" s="11">
        <f>H148/C148</f>
        <v>6274.588235294118</v>
      </c>
      <c r="G148" s="11"/>
      <c r="H148" s="18">
        <v>106668</v>
      </c>
      <c r="I148" s="24">
        <f>H148/H$151</f>
        <v>0.15694571756892162</v>
      </c>
      <c r="J148" s="17"/>
    </row>
    <row r="149" spans="1:10" x14ac:dyDescent="0.2">
      <c r="A149" s="1"/>
      <c r="B149" s="14" t="s">
        <v>80</v>
      </c>
      <c r="C149" s="11">
        <v>50</v>
      </c>
      <c r="D149" s="24">
        <f>C149/C$151</f>
        <v>0.66666666666666663</v>
      </c>
      <c r="E149" s="11"/>
      <c r="F149" s="11">
        <f>H149/C149</f>
        <v>9931.2999999999993</v>
      </c>
      <c r="G149" s="11"/>
      <c r="H149" s="18">
        <v>496565</v>
      </c>
      <c r="I149" s="24">
        <f>H149/H$151</f>
        <v>0.73061977579603588</v>
      </c>
      <c r="J149" s="17"/>
    </row>
    <row r="150" spans="1:10" x14ac:dyDescent="0.2">
      <c r="A150" s="1"/>
      <c r="B150" s="14" t="s">
        <v>62</v>
      </c>
      <c r="C150" s="19">
        <v>1</v>
      </c>
      <c r="D150" s="24">
        <f>C150/C$151</f>
        <v>1.3333333333333334E-2</v>
      </c>
      <c r="E150" s="11"/>
      <c r="F150" s="19">
        <f>H150/C150</f>
        <v>25133</v>
      </c>
      <c r="G150" s="11"/>
      <c r="H150" s="20">
        <v>25133</v>
      </c>
      <c r="I150" s="24">
        <f>H150/H$151</f>
        <v>3.697938200453469E-2</v>
      </c>
      <c r="J150" s="17"/>
    </row>
    <row r="151" spans="1:10" x14ac:dyDescent="0.2">
      <c r="A151" s="1"/>
      <c r="B151" s="14" t="s">
        <v>61</v>
      </c>
      <c r="C151" s="11">
        <f>SUM(C147:C150)</f>
        <v>75</v>
      </c>
      <c r="D151" s="11"/>
      <c r="E151" s="11"/>
      <c r="F151" s="23">
        <f>H151/C151</f>
        <v>9061.9866666666658</v>
      </c>
      <c r="G151" s="11"/>
      <c r="H151" s="10">
        <f>SUM(H147:H150)</f>
        <v>679649</v>
      </c>
      <c r="I151" s="11"/>
      <c r="J151" s="11"/>
    </row>
    <row r="152" spans="1:10" x14ac:dyDescent="0.2">
      <c r="A152" s="1"/>
      <c r="B152" s="14"/>
      <c r="C152" s="11"/>
      <c r="D152" s="11"/>
      <c r="E152" s="11"/>
      <c r="F152" s="11"/>
      <c r="G152" s="11"/>
      <c r="H152" s="21"/>
      <c r="I152" s="11"/>
      <c r="J152" s="11"/>
    </row>
    <row r="153" spans="1:10" x14ac:dyDescent="0.2">
      <c r="A153" s="324" t="s">
        <v>81</v>
      </c>
      <c r="B153" s="324"/>
      <c r="C153" s="324"/>
      <c r="D153" s="324"/>
      <c r="E153" s="324"/>
      <c r="F153" s="324"/>
      <c r="G153" s="324"/>
      <c r="H153" s="324"/>
      <c r="I153" s="324"/>
    </row>
    <row r="154" spans="1:10" x14ac:dyDescent="0.2">
      <c r="A154" s="319" t="s">
        <v>239</v>
      </c>
      <c r="B154" s="319"/>
      <c r="C154" s="319"/>
      <c r="D154" s="319"/>
      <c r="E154" s="319"/>
      <c r="F154" s="319"/>
      <c r="G154" s="319"/>
      <c r="H154" s="319"/>
      <c r="I154" s="319"/>
    </row>
    <row r="155" spans="1:10" x14ac:dyDescent="0.2">
      <c r="A155" s="319" t="s">
        <v>70</v>
      </c>
      <c r="B155" s="319"/>
      <c r="C155" s="319"/>
      <c r="D155" s="319"/>
      <c r="E155" s="319"/>
      <c r="F155" s="319"/>
      <c r="G155" s="319"/>
      <c r="H155" s="319"/>
      <c r="I155" s="319"/>
    </row>
    <row r="156" spans="1:10" x14ac:dyDescent="0.2">
      <c r="A156" s="1" t="s">
        <v>255</v>
      </c>
      <c r="B156" s="7"/>
      <c r="C156" s="3"/>
      <c r="D156" s="3"/>
      <c r="E156" s="3"/>
      <c r="F156" s="3"/>
      <c r="G156" s="3"/>
      <c r="H156" s="2"/>
      <c r="I156" s="2"/>
    </row>
    <row r="157" spans="1:10" x14ac:dyDescent="0.2">
      <c r="A157" s="146" t="s">
        <v>289</v>
      </c>
      <c r="B157" s="7"/>
      <c r="C157" s="3"/>
      <c r="D157" s="3"/>
      <c r="E157" s="3"/>
      <c r="F157" s="3"/>
      <c r="G157" s="3"/>
      <c r="H157" s="2"/>
      <c r="I157" s="2"/>
    </row>
    <row r="158" spans="1:10" x14ac:dyDescent="0.2">
      <c r="A158" s="1"/>
      <c r="B158" s="7"/>
      <c r="C158" s="3"/>
      <c r="D158" s="3"/>
      <c r="E158" s="3"/>
      <c r="F158" s="3"/>
      <c r="G158" s="3"/>
      <c r="H158" s="2"/>
      <c r="I158" s="2"/>
    </row>
    <row r="159" spans="1:10" x14ac:dyDescent="0.2">
      <c r="A159" s="1"/>
      <c r="B159" s="7"/>
      <c r="C159" s="3"/>
      <c r="D159" s="3"/>
      <c r="E159" s="3"/>
      <c r="F159" s="3"/>
      <c r="G159" s="3"/>
      <c r="H159" s="2"/>
      <c r="I159" s="2"/>
    </row>
    <row r="160" spans="1:10" x14ac:dyDescent="0.2">
      <c r="A160" s="1"/>
      <c r="B160" s="7"/>
      <c r="C160" s="3"/>
      <c r="D160" s="3"/>
      <c r="E160" s="3"/>
      <c r="F160" s="3"/>
      <c r="G160" s="3"/>
      <c r="H160" s="2"/>
      <c r="I160" s="2"/>
    </row>
    <row r="161" spans="1:9" x14ac:dyDescent="0.2">
      <c r="A161" s="1"/>
      <c r="B161" s="7"/>
      <c r="C161" s="3"/>
      <c r="D161" s="3"/>
      <c r="E161" s="3"/>
      <c r="F161" s="3"/>
      <c r="G161" s="3"/>
      <c r="H161" s="2"/>
      <c r="I161" s="2"/>
    </row>
    <row r="162" spans="1:9" x14ac:dyDescent="0.2">
      <c r="A162" s="1"/>
      <c r="B162" s="7"/>
      <c r="C162" s="3"/>
      <c r="D162" s="3"/>
      <c r="E162" s="3"/>
      <c r="F162" s="3"/>
      <c r="G162" s="3"/>
      <c r="H162" s="2"/>
      <c r="I162" s="2"/>
    </row>
    <row r="163" spans="1:9" x14ac:dyDescent="0.2">
      <c r="A163" s="1"/>
      <c r="B163" s="7"/>
      <c r="C163" s="3"/>
      <c r="D163" s="3"/>
      <c r="E163" s="3"/>
      <c r="F163" s="3"/>
      <c r="G163" s="3"/>
      <c r="H163" s="2"/>
      <c r="I163" s="2"/>
    </row>
    <row r="164" spans="1:9" x14ac:dyDescent="0.2">
      <c r="A164" s="1"/>
      <c r="B164" s="7"/>
      <c r="C164" s="3"/>
      <c r="D164" s="3"/>
      <c r="E164" s="3"/>
      <c r="F164" s="3"/>
      <c r="G164" s="3"/>
      <c r="H164" s="2"/>
      <c r="I164" s="2"/>
    </row>
    <row r="165" spans="1:9" x14ac:dyDescent="0.2">
      <c r="A165" s="1"/>
      <c r="B165" s="7"/>
      <c r="C165" s="3"/>
      <c r="D165" s="3"/>
      <c r="E165" s="3"/>
      <c r="F165" s="3"/>
      <c r="G165" s="3"/>
      <c r="H165" s="2"/>
      <c r="I165" s="2"/>
    </row>
    <row r="166" spans="1:9" x14ac:dyDescent="0.2">
      <c r="A166" s="1"/>
      <c r="B166" s="7"/>
      <c r="C166" s="3"/>
      <c r="D166" s="3"/>
      <c r="E166" s="3"/>
      <c r="F166" s="3"/>
      <c r="G166" s="3"/>
      <c r="H166" s="2"/>
      <c r="I166" s="2"/>
    </row>
    <row r="167" spans="1:9" x14ac:dyDescent="0.2">
      <c r="A167" s="1"/>
      <c r="B167" s="7"/>
      <c r="C167" s="3"/>
      <c r="D167" s="3"/>
      <c r="E167" s="3"/>
      <c r="F167" s="3"/>
      <c r="G167" s="3"/>
      <c r="H167" s="2"/>
      <c r="I167" s="2"/>
    </row>
    <row r="168" spans="1:9" x14ac:dyDescent="0.2">
      <c r="A168" s="1"/>
      <c r="B168" s="7"/>
      <c r="C168" s="3"/>
      <c r="D168" s="3"/>
      <c r="E168" s="3"/>
      <c r="F168" s="3"/>
      <c r="G168" s="3"/>
      <c r="H168" s="2"/>
      <c r="I168" s="2"/>
    </row>
    <row r="169" spans="1:9" x14ac:dyDescent="0.2">
      <c r="A169" s="1"/>
      <c r="B169" s="7"/>
      <c r="C169" s="3"/>
      <c r="D169" s="3"/>
      <c r="E169" s="3"/>
      <c r="F169" s="3"/>
      <c r="G169" s="3"/>
      <c r="H169" s="2"/>
      <c r="I169" s="2"/>
    </row>
  </sheetData>
  <customSheetViews>
    <customSheetView guid="{73A60780-7FCE-4E68-9B90-6C8938057D19}" showGridLines="0">
      <pane xSplit="1" ySplit="3" topLeftCell="B4" activePane="bottomRight" state="frozen"/>
      <selection pane="bottomRight" activeCell="I4" sqref="I4:I7"/>
      <rowBreaks count="2" manualBreakCount="2">
        <brk id="51" max="16383" man="1"/>
        <brk id="102" max="16383" man="1"/>
      </rowBreaks>
      <pageMargins left="1" right="1" top="1" bottom="1" header="0.5" footer="0.5"/>
      <printOptions horizontalCentered="1"/>
      <pageSetup orientation="portrait" r:id="rId1"/>
      <headerFooter alignWithMargins="0"/>
    </customSheetView>
    <customSheetView guid="{5E2D4B7B-9524-460E-835A-89EFB26E35D2}" showPageBreaks="1" showGridLines="0" printArea="1" showRuler="0">
      <pane xSplit="1" ySplit="3" topLeftCell="D38" activePane="bottomRight" state="frozen"/>
      <selection pane="bottomRight" activeCell="B4" sqref="B4"/>
      <rowBreaks count="2" manualBreakCount="2">
        <brk id="53" max="8" man="1"/>
        <brk id="57" max="8" man="1"/>
      </rowBreaks>
      <pageMargins left="1" right="1" top="1" bottom="1" header="0.5" footer="0.5"/>
      <printOptions horizontalCentered="1"/>
      <pageSetup orientation="portrait" horizontalDpi="1200" verticalDpi="1200" r:id="rId2"/>
      <headerFooter alignWithMargins="0"/>
    </customSheetView>
    <customSheetView guid="{9D1FFA88-73F7-42F2-A3C5-A9D88FF9DD10}" showGridLines="0" showRuler="0">
      <pane xSplit="1" ySplit="3" topLeftCell="B4" activePane="bottomRight" state="frozen"/>
      <selection pane="bottomRight" activeCell="B4" sqref="B4"/>
      <rowBreaks count="1" manualBreakCount="1">
        <brk id="57" max="8" man="1"/>
      </rowBreaks>
      <pageMargins left="1" right="1" top="1" bottom="1" header="0.5" footer="0.5"/>
      <printOptions horizontalCentered="1"/>
      <pageSetup orientation="portrait" horizontalDpi="1200" verticalDpi="1200" r:id="rId3"/>
      <headerFooter alignWithMargins="0"/>
    </customSheetView>
    <customSheetView guid="{F50AFA42-8ACD-49F6-97A0-3A0EB6FE30A6}" showPageBreaks="1" showGridLines="0" printArea="1" showRuler="0">
      <pane xSplit="1" ySplit="3" topLeftCell="B4" activePane="bottomRight" state="frozen"/>
      <selection pane="bottomRight" activeCell="B4" sqref="B4"/>
      <rowBreaks count="1" manualBreakCount="1">
        <brk id="51" max="8" man="1"/>
      </rowBreaks>
      <pageMargins left="1" right="1" top="1" bottom="1" header="0.5" footer="0.5"/>
      <printOptions horizontalCentered="1"/>
      <pageSetup orientation="portrait" horizontalDpi="1200" verticalDpi="1200" r:id="rId4"/>
      <headerFooter alignWithMargins="0"/>
    </customSheetView>
    <customSheetView guid="{22ADF58D-C99D-4735-AC3B-798FE2CAC042}" showGridLines="0" showRuler="0">
      <pane xSplit="1" ySplit="3" topLeftCell="B4" activePane="bottomRight" state="frozen"/>
      <selection pane="bottomRight" sqref="A1:I1"/>
      <pageMargins left="1" right="1" top="1" bottom="1" header="0.5" footer="0.5"/>
      <printOptions horizontalCentered="1"/>
      <pageSetup orientation="portrait" horizontalDpi="1200" verticalDpi="1200" r:id="rId5"/>
      <headerFooter alignWithMargins="0"/>
    </customSheetView>
    <customSheetView guid="{75D8622E-4723-408B-B249-2805B46C2441}" showPageBreaks="1" printArea="1" showRuler="0">
      <pane xSplit="1" ySplit="3" topLeftCell="B4" activePane="bottomRight" state="frozen"/>
      <selection pane="bottomRight" activeCell="D6" sqref="D6"/>
      <pageMargins left="1" right="1" top="1" bottom="1" header="0.5" footer="0.5"/>
      <printOptions horizontalCentered="1"/>
      <pageSetup orientation="portrait" horizontalDpi="1200" verticalDpi="1200" r:id="rId6"/>
      <headerFooter alignWithMargins="0"/>
    </customSheetView>
    <customSheetView guid="{0C6D0C04-69DE-4E3A-B1D1-0E8E605DB47E}" showPageBreaks="1" showGridLines="0" printArea="1" showRuler="0">
      <pane xSplit="1" ySplit="3" topLeftCell="B91" activePane="bottomRight" state="frozen"/>
      <selection pane="bottomRight" activeCell="J93" sqref="J93"/>
      <rowBreaks count="1" manualBreakCount="1">
        <brk id="51" max="8" man="1"/>
      </rowBreaks>
      <pageMargins left="1" right="1" top="1" bottom="1" header="0.5" footer="0.5"/>
      <printOptions horizontalCentered="1"/>
      <pageSetup orientation="portrait" horizontalDpi="1200" verticalDpi="1200" r:id="rId7"/>
      <headerFooter alignWithMargins="0"/>
    </customSheetView>
    <customSheetView guid="{CF9DD503-15ED-4D19-946E-2BE043323E96}" scale="115" showPageBreaks="1" showGridLines="0" printArea="1" view="pageBreakPreview" showRuler="0">
      <pane xSplit="1" ySplit="3" topLeftCell="B79" activePane="bottomRight" state="frozen"/>
      <selection pane="bottomRight" activeCell="J117" sqref="J117"/>
      <rowBreaks count="2" manualBreakCount="2">
        <brk id="50" max="8" man="1"/>
        <brk id="100" max="8" man="1"/>
      </rowBreaks>
      <pageMargins left="1" right="1" top="1" bottom="1" header="0.5" footer="0.5"/>
      <printOptions horizontalCentered="1"/>
      <pageSetup orientation="portrait" horizontalDpi="1200" verticalDpi="1200" r:id="rId8"/>
      <headerFooter alignWithMargins="0"/>
    </customSheetView>
    <customSheetView guid="{2E1B4E85-9EBA-4DCB-A22C-856EEAA13F50}" showGridLines="0">
      <pane xSplit="1" ySplit="3" topLeftCell="B4" activePane="bottomRight" state="frozen"/>
      <selection pane="bottomRight" activeCell="D18" sqref="D18"/>
      <rowBreaks count="2" manualBreakCount="2">
        <brk id="51" max="16383" man="1"/>
        <brk id="102" max="16383" man="1"/>
      </rowBreaks>
      <pageMargins left="1" right="1" top="1" bottom="1" header="0.5" footer="0.5"/>
      <printOptions horizontalCentered="1"/>
      <pageSetup orientation="portrait" r:id="rId9"/>
      <headerFooter alignWithMargins="0"/>
    </customSheetView>
    <customSheetView guid="{D32493C0-863F-42DB-AB8C-F54D6DB98418}" showGridLines="0">
      <pane xSplit="1" ySplit="3" topLeftCell="B4" activePane="bottomRight" state="frozen"/>
      <selection pane="bottomRight" activeCell="I4" sqref="I4:I7"/>
      <rowBreaks count="2" manualBreakCount="2">
        <brk id="51" max="16383" man="1"/>
        <brk id="102" max="16383" man="1"/>
      </rowBreaks>
      <pageMargins left="1" right="1" top="1" bottom="1" header="0.5" footer="0.5"/>
      <printOptions horizontalCentered="1"/>
      <pageSetup orientation="portrait" r:id="rId10"/>
      <headerFooter alignWithMargins="0"/>
    </customSheetView>
    <customSheetView guid="{2AFCF646-680B-40F3-9BDE-1EBC1A80D456}" showGridLines="0">
      <pane xSplit="1" ySplit="3" topLeftCell="B128" activePane="bottomRight" state="frozen"/>
      <selection pane="bottomRight" activeCell="A114" sqref="A114:I157"/>
      <rowBreaks count="2" manualBreakCount="2">
        <brk id="56" max="16383" man="1"/>
        <brk id="113" max="16383" man="1"/>
      </rowBreaks>
      <pageMargins left="1" right="1" top="1" bottom="1" header="0.5" footer="0.5"/>
      <printOptions horizontalCentered="1"/>
      <pageSetup scale="95" orientation="portrait" r:id="rId11"/>
      <headerFooter alignWithMargins="0"/>
    </customSheetView>
  </customSheetViews>
  <mergeCells count="12">
    <mergeCell ref="A155:I155"/>
    <mergeCell ref="A154:I154"/>
    <mergeCell ref="B2:D2"/>
    <mergeCell ref="F2:I2"/>
    <mergeCell ref="A1:I1"/>
    <mergeCell ref="A153:I153"/>
    <mergeCell ref="A52:I52"/>
    <mergeCell ref="B53:D53"/>
    <mergeCell ref="F53:I53"/>
    <mergeCell ref="A102:I102"/>
    <mergeCell ref="B103:D103"/>
    <mergeCell ref="F103:I103"/>
  </mergeCells>
  <phoneticPr fontId="2" type="noConversion"/>
  <printOptions horizontalCentered="1"/>
  <pageMargins left="1" right="1" top="1" bottom="1" header="0.5" footer="0.5"/>
  <pageSetup scale="91" orientation="portrait" r:id="rId12"/>
  <headerFooter alignWithMargins="0"/>
  <rowBreaks count="2" manualBreakCount="2">
    <brk id="51" max="8" man="1"/>
    <brk id="101"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805da88-5093-4b18-b3c2-ae43993192a8">
      <Terms xmlns="http://schemas.microsoft.com/office/infopath/2007/PartnerControls"/>
    </lcf76f155ced4ddcb4097134ff3c332f>
    <TaxCatchAll xmlns="c7da1aa2-5219-4ec9-8180-8f3cdba5f42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B353A259334194CAAE85B5EBDA307D9" ma:contentTypeVersion="12" ma:contentTypeDescription="Create a new document." ma:contentTypeScope="" ma:versionID="599818d2e7f1d8683f740c4c2cd47c76">
  <xsd:schema xmlns:xsd="http://www.w3.org/2001/XMLSchema" xmlns:xs="http://www.w3.org/2001/XMLSchema" xmlns:p="http://schemas.microsoft.com/office/2006/metadata/properties" xmlns:ns2="1805da88-5093-4b18-b3c2-ae43993192a8" xmlns:ns3="c7da1aa2-5219-4ec9-8180-8f3cdba5f427" targetNamespace="http://schemas.microsoft.com/office/2006/metadata/properties" ma:root="true" ma:fieldsID="7c6a74b6f9b5ad1e8800706d2ce7c211" ns2:_="" ns3:_="">
    <xsd:import namespace="1805da88-5093-4b18-b3c2-ae43993192a8"/>
    <xsd:import namespace="c7da1aa2-5219-4ec9-8180-8f3cdba5f42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05da88-5093-4b18-b3c2-ae43993192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b48f79c-3828-4ee8-ab19-506afe97e5fe"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da1aa2-5219-4ec9-8180-8f3cdba5f42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f10446f-c159-4ed5-9963-e66a32217eb5}" ma:internalName="TaxCatchAll" ma:showField="CatchAllData" ma:web="c7da1aa2-5219-4ec9-8180-8f3cdba5f42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7C1700-B7E2-4AD0-BEC6-60550F18F245}">
  <ds:schemaRefs>
    <ds:schemaRef ds:uri="http://schemas.microsoft.com/office/2006/metadata/properties"/>
    <ds:schemaRef ds:uri="http://schemas.microsoft.com/office/infopath/2007/PartnerControls"/>
    <ds:schemaRef ds:uri="ef165378-3349-4474-ad08-d9858807eb8e"/>
    <ds:schemaRef ds:uri="542b8446-c83e-4e97-9834-e3cd6df8a00e"/>
    <ds:schemaRef ds:uri="1805da88-5093-4b18-b3c2-ae43993192a8"/>
    <ds:schemaRef ds:uri="c7da1aa2-5219-4ec9-8180-8f3cdba5f427"/>
  </ds:schemaRefs>
</ds:datastoreItem>
</file>

<file path=customXml/itemProps2.xml><?xml version="1.0" encoding="utf-8"?>
<ds:datastoreItem xmlns:ds="http://schemas.openxmlformats.org/officeDocument/2006/customXml" ds:itemID="{6020EE9A-D4F0-43E2-B9C0-27522E43F5AE}">
  <ds:schemaRefs>
    <ds:schemaRef ds:uri="http://schemas.microsoft.com/sharepoint/v3/contenttype/forms"/>
  </ds:schemaRefs>
</ds:datastoreItem>
</file>

<file path=customXml/itemProps3.xml><?xml version="1.0" encoding="utf-8"?>
<ds:datastoreItem xmlns:ds="http://schemas.openxmlformats.org/officeDocument/2006/customXml" ds:itemID="{50D0D043-EEBE-42CF-A23A-9605D834DA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05da88-5093-4b18-b3c2-ae43993192a8"/>
    <ds:schemaRef ds:uri="c7da1aa2-5219-4ec9-8180-8f3cdba5f4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21</vt:i4>
      </vt:variant>
    </vt:vector>
  </HeadingPairs>
  <TitlesOfParts>
    <vt:vector size="43" baseType="lpstr">
      <vt:lpstr>D-1</vt:lpstr>
      <vt:lpstr>D-2</vt:lpstr>
      <vt:lpstr>D-3</vt:lpstr>
      <vt:lpstr>D-4</vt:lpstr>
      <vt:lpstr>D-5</vt:lpstr>
      <vt:lpstr>D-6</vt:lpstr>
      <vt:lpstr>D-7</vt:lpstr>
      <vt:lpstr>D-8</vt:lpstr>
      <vt:lpstr>D-9</vt:lpstr>
      <vt:lpstr>D-10</vt:lpstr>
      <vt:lpstr>D-11</vt:lpstr>
      <vt:lpstr>D-12</vt:lpstr>
      <vt:lpstr>D-13</vt:lpstr>
      <vt:lpstr>D-14</vt:lpstr>
      <vt:lpstr>D-15</vt:lpstr>
      <vt:lpstr>D-16</vt:lpstr>
      <vt:lpstr>D-17</vt:lpstr>
      <vt:lpstr>D-18</vt:lpstr>
      <vt:lpstr>D-19</vt:lpstr>
      <vt:lpstr>D-20</vt:lpstr>
      <vt:lpstr>D-21</vt:lpstr>
      <vt:lpstr>D-22</vt:lpstr>
      <vt:lpstr>'D-1'!Print_Area</vt:lpstr>
      <vt:lpstr>'D-10'!Print_Area</vt:lpstr>
      <vt:lpstr>'D-11'!Print_Area</vt:lpstr>
      <vt:lpstr>'D-12'!Print_Area</vt:lpstr>
      <vt:lpstr>'D-13'!Print_Area</vt:lpstr>
      <vt:lpstr>'D-14'!Print_Area</vt:lpstr>
      <vt:lpstr>'D-16'!Print_Area</vt:lpstr>
      <vt:lpstr>'D-17'!Print_Area</vt:lpstr>
      <vt:lpstr>'D-18'!Print_Area</vt:lpstr>
      <vt:lpstr>'D-19'!Print_Area</vt:lpstr>
      <vt:lpstr>'D-2'!Print_Area</vt:lpstr>
      <vt:lpstr>'D-20'!Print_Area</vt:lpstr>
      <vt:lpstr>'D-21'!Print_Area</vt:lpstr>
      <vt:lpstr>'D-22'!Print_Area</vt:lpstr>
      <vt:lpstr>'D-3'!Print_Area</vt:lpstr>
      <vt:lpstr>'D-4'!Print_Area</vt:lpstr>
      <vt:lpstr>'D-5'!Print_Area</vt:lpstr>
      <vt:lpstr>'D-6'!Print_Area</vt:lpstr>
      <vt:lpstr>'D-7'!Print_Area</vt:lpstr>
      <vt:lpstr>'D-8'!Print_Area</vt:lpstr>
      <vt:lpstr>'D-9'!Print_Area</vt:lpstr>
    </vt:vector>
  </TitlesOfParts>
  <Company>DOC/NOAA/NMFS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geraldine</dc:creator>
  <cp:lastModifiedBy>Angela Forristall</cp:lastModifiedBy>
  <cp:lastPrinted>2020-01-16T22:59:27Z</cp:lastPrinted>
  <dcterms:created xsi:type="dcterms:W3CDTF">2005-08-16T16:32:56Z</dcterms:created>
  <dcterms:modified xsi:type="dcterms:W3CDTF">2026-04-22T14:34:13Z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0x0101000B353A259334194CAAE85B5EBDA307D9</vt:lpwstr>
  </property>
  <property fmtid="{D5CDD505-2E9C-101B-9397-08002B2CF9AE}" pid="3" name="Order">
    <vt:r8>4956000</vt:r8>
  </property>
  <property fmtid="{D5CDD505-2E9C-101B-9397-08002B2CF9AE}" pid="4" name="MediaServiceImageTags">
    <vt:lpwstr/>
  </property>
</Properties>
</file>